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46B5EC4D-4F32-4E8A-9552-9BA77E633EA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0" i="2"/>
  <c r="A14" i="2"/>
  <c r="A15" i="2"/>
  <c r="A37" i="2"/>
  <c r="A40" i="2"/>
  <c r="A36" i="2"/>
  <c r="A32" i="2"/>
  <c r="A28" i="2"/>
  <c r="A20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I20" i="2" s="1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9" i="2"/>
  <c r="I21" i="2"/>
  <c r="I22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I10" i="2" s="1"/>
  <c r="H11" i="2"/>
  <c r="H12" i="2"/>
  <c r="H13" i="2"/>
  <c r="H14" i="2"/>
  <c r="H15" i="2"/>
  <c r="C20" i="1"/>
  <c r="G3" i="2"/>
  <c r="G4" i="2"/>
  <c r="I4" i="2" s="1"/>
  <c r="G5" i="2"/>
  <c r="I5" i="2" s="1"/>
  <c r="G6" i="2"/>
  <c r="G7" i="2"/>
  <c r="G8" i="2"/>
  <c r="I8" i="2"/>
  <c r="G9" i="2"/>
  <c r="G10" i="2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I6" i="2"/>
  <c r="C6" i="51"/>
  <c r="A35" i="2"/>
  <c r="A21" i="2"/>
  <c r="A16" i="2"/>
  <c r="I3" i="2"/>
  <c r="C8" i="51"/>
  <c r="A39" i="2"/>
  <c r="A25" i="2"/>
  <c r="A18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<sst xmlns="http://schemas.openxmlformats.org/spreadsheetml/2006/main" count="1097" uniqueCount="272">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</sst>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70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29.5</v>
      </c>
    </row>
    <row r="38" spans="1:5" ht="15" customHeight="1" x14ac:dyDescent="0.25">
      <c r="B38" s="16" t="s">
        <v>91</v>
      </c>
      <c r="C38" s="71">
        <v>43.7</v>
      </c>
      <c r="D38" s="17"/>
      <c r="E38" s="18"/>
    </row>
    <row r="39" spans="1:5" ht="15" customHeight="1" x14ac:dyDescent="0.25">
      <c r="B39" s="16" t="s">
        <v>90</v>
      </c>
      <c r="C39" s="71">
        <v>63.2</v>
      </c>
      <c r="D39" s="17"/>
      <c r="E39" s="17"/>
    </row>
    <row r="40" spans="1:5" ht="15" customHeight="1" x14ac:dyDescent="0.25">
      <c r="B40" s="16" t="s">
        <v>171</v>
      </c>
      <c r="C40" s="71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5.1319029732124992</v>
      </c>
      <c r="D51" s="17"/>
    </row>
    <row r="52" spans="1:4" ht="15" customHeight="1" x14ac:dyDescent="0.25">
      <c r="B52" s="16" t="s">
        <v>125</v>
      </c>
      <c r="C52" s="72">
        <v>5.2953470868799997</v>
      </c>
    </row>
    <row r="53" spans="1:4" ht="15.75" customHeight="1" x14ac:dyDescent="0.25">
      <c r="B53" s="16" t="s">
        <v>126</v>
      </c>
      <c r="C53" s="72">
        <v>5.2953470868799997</v>
      </c>
    </row>
    <row r="54" spans="1:4" ht="15.75" customHeight="1" x14ac:dyDescent="0.25">
      <c r="B54" s="16" t="s">
        <v>127</v>
      </c>
      <c r="C54" s="72">
        <v>3.8570812150299996</v>
      </c>
    </row>
    <row r="55" spans="1:4" ht="15.75" customHeight="1" x14ac:dyDescent="0.25">
      <c r="B55" s="16" t="s">
        <v>128</v>
      </c>
      <c r="C55" s="72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0.20268106560000002</v>
      </c>
      <c r="C3" s="26">
        <f>frac_mam_1_5months * 2.6</f>
        <v>0.20268106560000002</v>
      </c>
      <c r="D3" s="26">
        <f>frac_mam_6_11months * 2.6</f>
        <v>0.324444224</v>
      </c>
      <c r="E3" s="26">
        <f>frac_mam_12_23months * 2.6</f>
        <v>0.38901981820000003</v>
      </c>
      <c r="F3" s="26">
        <f>frac_mam_24_59months * 2.6</f>
        <v>0.27400114473333331</v>
      </c>
    </row>
    <row r="4" spans="1:6" ht="15.75" customHeight="1" x14ac:dyDescent="0.25">
      <c r="A4" s="3" t="s">
        <v>66</v>
      </c>
      <c r="B4" s="26">
        <f>frac_sam_1month * 2.6</f>
        <v>0.1311221964</v>
      </c>
      <c r="C4" s="26">
        <f>frac_sam_1_5months * 2.6</f>
        <v>0.1311221964</v>
      </c>
      <c r="D4" s="26">
        <f>frac_sam_6_11months * 2.6</f>
        <v>0.183091896</v>
      </c>
      <c r="E4" s="26">
        <f>frac_sam_12_23months * 2.6</f>
        <v>0.17877902380000002</v>
      </c>
      <c r="F4" s="26">
        <f>frac_sam_24_59months * 2.6</f>
        <v>9.9836457933333331E-2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0.1492</v>
      </c>
      <c r="E2" s="87">
        <f>food_insecure</f>
        <v>0.1492</v>
      </c>
      <c r="F2" s="87">
        <f>food_insecure</f>
        <v>0.1492</v>
      </c>
      <c r="G2" s="87">
        <f>food_insecure</f>
        <v>0.1492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0.1492</v>
      </c>
      <c r="F5" s="87">
        <f>food_insecure</f>
        <v>0.1492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0.19738088358509612</v>
      </c>
      <c r="D7" s="87">
        <f>diarrhoea_1_5mo/26</f>
        <v>0.20366719564923075</v>
      </c>
      <c r="E7" s="87">
        <f>diarrhoea_6_11mo/26</f>
        <v>0.20366719564923075</v>
      </c>
      <c r="F7" s="87">
        <f>diarrhoea_12_23mo/26</f>
        <v>0.14834927750115384</v>
      </c>
      <c r="G7" s="87">
        <f>diarrhoea_24_59mo/26</f>
        <v>0.14834927750115384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0.1492</v>
      </c>
      <c r="F8" s="87">
        <f>food_insecure</f>
        <v>0.1492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0.48299999999999998</v>
      </c>
      <c r="E9" s="87">
        <f>IF(ISBLANK(comm_deliv), frac_children_health_facility,1)</f>
        <v>0.48299999999999998</v>
      </c>
      <c r="F9" s="87">
        <f>IF(ISBLANK(comm_deliv), frac_children_health_facility,1)</f>
        <v>0.48299999999999998</v>
      </c>
      <c r="G9" s="87">
        <f>IF(ISBLANK(comm_deliv), frac_children_health_facility,1)</f>
        <v>0.48299999999999998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0.19738088358509612</v>
      </c>
      <c r="D11" s="87">
        <f>diarrhoea_1_5mo/26</f>
        <v>0.20366719564923075</v>
      </c>
      <c r="E11" s="87">
        <f>diarrhoea_6_11mo/26</f>
        <v>0.20366719564923075</v>
      </c>
      <c r="F11" s="87">
        <f>diarrhoea_12_23mo/26</f>
        <v>0.14834927750115384</v>
      </c>
      <c r="G11" s="87">
        <f>diarrhoea_24_59mo/26</f>
        <v>0.14834927750115384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0.1492</v>
      </c>
      <c r="I14" s="87">
        <f>food_insecure</f>
        <v>0.1492</v>
      </c>
      <c r="J14" s="87">
        <f>food_insecure</f>
        <v>0.1492</v>
      </c>
      <c r="K14" s="87">
        <f>food_insecure</f>
        <v>0.1492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0.50700000000000001</v>
      </c>
      <c r="I17" s="87">
        <f>frac_PW_health_facility</f>
        <v>0.50700000000000001</v>
      </c>
      <c r="J17" s="87">
        <f>frac_PW_health_facility</f>
        <v>0.50700000000000001</v>
      </c>
      <c r="K17" s="87">
        <f>frac_PW_health_facility</f>
        <v>0.50700000000000001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0.1</v>
      </c>
      <c r="I18" s="87">
        <f>frac_malaria_risk</f>
        <v>0.1</v>
      </c>
      <c r="J18" s="87">
        <f>frac_malaria_risk</f>
        <v>0.1</v>
      </c>
      <c r="K18" s="87">
        <f>frac_malaria_risk</f>
        <v>0.1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0.69799999999999995</v>
      </c>
      <c r="M23" s="87">
        <f>famplan_unmet_need</f>
        <v>0.69799999999999995</v>
      </c>
      <c r="N23" s="87">
        <f>famplan_unmet_need</f>
        <v>0.69799999999999995</v>
      </c>
      <c r="O23" s="87">
        <f>famplan_unmet_need</f>
        <v>0.69799999999999995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0.36055518918464641</v>
      </c>
      <c r="M24" s="87">
        <f>(1-food_insecure)*(0.49)+food_insecure*(0.7)</f>
        <v>0.52133200000000002</v>
      </c>
      <c r="N24" s="87">
        <f>(1-food_insecure)*(0.49)+food_insecure*(0.7)</f>
        <v>0.52133200000000002</v>
      </c>
      <c r="O24" s="87">
        <f>(1-food_insecure)*(0.49)+food_insecure*(0.7)</f>
        <v>0.52133200000000002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0.15452365250770561</v>
      </c>
      <c r="M25" s="87">
        <f>(1-food_insecure)*(0.21)+food_insecure*(0.3)</f>
        <v>0.22342799999999999</v>
      </c>
      <c r="N25" s="87">
        <f>(1-food_insecure)*(0.21)+food_insecure*(0.3)</f>
        <v>0.22342799999999999</v>
      </c>
      <c r="O25" s="87">
        <f>(1-food_insecure)*(0.21)+food_insecure*(0.3)</f>
        <v>0.22342799999999999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0.176524952405548</v>
      </c>
      <c r="M26" s="87">
        <f>(1-food_insecure)*(0.3)</f>
        <v>0.25523999999999997</v>
      </c>
      <c r="N26" s="87">
        <f>(1-food_insecure)*(0.3)</f>
        <v>0.25523999999999997</v>
      </c>
      <c r="O26" s="87">
        <f>(1-food_insecure)*(0.3)</f>
        <v>0.25523999999999997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0.30839620590209998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0.1</v>
      </c>
      <c r="D33" s="87">
        <f t="shared" si="3"/>
        <v>0.1</v>
      </c>
      <c r="E33" s="87">
        <f t="shared" si="3"/>
        <v>0.1</v>
      </c>
      <c r="F33" s="87">
        <f t="shared" si="3"/>
        <v>0.1</v>
      </c>
      <c r="G33" s="87">
        <f t="shared" si="3"/>
        <v>0.1</v>
      </c>
      <c r="H33" s="87">
        <f t="shared" si="3"/>
        <v>0.1</v>
      </c>
      <c r="I33" s="87">
        <f t="shared" si="3"/>
        <v>0.1</v>
      </c>
      <c r="J33" s="87">
        <f t="shared" si="3"/>
        <v>0.1</v>
      </c>
      <c r="K33" s="87">
        <f t="shared" si="3"/>
        <v>0.1</v>
      </c>
      <c r="L33" s="87">
        <f t="shared" si="3"/>
        <v>0.1</v>
      </c>
      <c r="M33" s="87">
        <f t="shared" si="3"/>
        <v>0.1</v>
      </c>
      <c r="N33" s="87">
        <f t="shared" si="3"/>
        <v>0.1</v>
      </c>
      <c r="O33" s="87">
        <f t="shared" si="3"/>
        <v>0.1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1373500.845</v>
      </c>
      <c r="C2" s="74">
        <v>2355000</v>
      </c>
      <c r="D2" s="74">
        <v>3757000</v>
      </c>
      <c r="E2" s="74">
        <v>41000</v>
      </c>
      <c r="F2" s="74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1618221.2007464902</v>
      </c>
      <c r="I2" s="22">
        <f>G2-H2</f>
        <v>4571778.7992535103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1393963.7567999999</v>
      </c>
      <c r="C3" s="74">
        <v>2404000</v>
      </c>
      <c r="D3" s="74">
        <v>3880000</v>
      </c>
      <c r="E3" s="74">
        <v>41000</v>
      </c>
      <c r="F3" s="74">
        <v>37000</v>
      </c>
      <c r="G3" s="22">
        <f t="shared" si="0"/>
        <v>6362000</v>
      </c>
      <c r="H3" s="22">
        <f t="shared" si="1"/>
        <v>1642330.0448176893</v>
      </c>
      <c r="I3" s="22">
        <f t="shared" ref="I3:I15" si="3">G3-H3</f>
        <v>4719669.9551823102</v>
      </c>
    </row>
    <row r="4" spans="1:9" ht="15.75" customHeight="1" x14ac:dyDescent="0.25">
      <c r="A4" s="7">
        <f t="shared" si="2"/>
        <v>2022</v>
      </c>
      <c r="B4" s="73">
        <v>1414540.8828</v>
      </c>
      <c r="C4" s="74">
        <v>2451000</v>
      </c>
      <c r="D4" s="74">
        <v>4001000</v>
      </c>
      <c r="E4" s="74">
        <v>41000</v>
      </c>
      <c r="F4" s="74">
        <v>36000</v>
      </c>
      <c r="G4" s="22">
        <f t="shared" si="0"/>
        <v>6529000</v>
      </c>
      <c r="H4" s="22">
        <f t="shared" si="1"/>
        <v>1666573.4529414261</v>
      </c>
      <c r="I4" s="22">
        <f t="shared" si="3"/>
        <v>4862426.5470585739</v>
      </c>
    </row>
    <row r="5" spans="1:9" ht="15.75" customHeight="1" x14ac:dyDescent="0.25">
      <c r="A5" s="7">
        <f t="shared" si="2"/>
        <v>2023</v>
      </c>
      <c r="B5" s="73">
        <v>1435151.2032000001</v>
      </c>
      <c r="C5" s="74">
        <v>2496000</v>
      </c>
      <c r="D5" s="74">
        <v>4121000</v>
      </c>
      <c r="E5" s="74">
        <v>42000</v>
      </c>
      <c r="F5" s="74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7">
        <f t="shared" si="2"/>
        <v>2024</v>
      </c>
      <c r="B6" s="73">
        <v>1455624.7551999998</v>
      </c>
      <c r="C6" s="74">
        <v>2540000</v>
      </c>
      <c r="D6" s="74">
        <v>4239000</v>
      </c>
      <c r="E6" s="74">
        <v>42000</v>
      </c>
      <c r="F6" s="74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7">
        <f t="shared" si="2"/>
        <v>2025</v>
      </c>
      <c r="B7" s="73">
        <v>1475978</v>
      </c>
      <c r="C7" s="74">
        <v>2583000</v>
      </c>
      <c r="D7" s="74">
        <v>4354000</v>
      </c>
      <c r="E7" s="74">
        <v>42000</v>
      </c>
      <c r="F7" s="74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7">
        <f t="shared" si="2"/>
        <v>2026</v>
      </c>
      <c r="B8" s="73">
        <v>1496387.9475999998</v>
      </c>
      <c r="C8" s="74">
        <v>2623000</v>
      </c>
      <c r="D8" s="74">
        <v>4464000</v>
      </c>
      <c r="E8" s="74">
        <v>44000</v>
      </c>
      <c r="F8" s="74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7">
        <f t="shared" si="2"/>
        <v>2027</v>
      </c>
      <c r="B9" s="73">
        <v>1516576.4991999997</v>
      </c>
      <c r="C9" s="74">
        <v>2662000</v>
      </c>
      <c r="D9" s="74">
        <v>4570000</v>
      </c>
      <c r="E9" s="74">
        <v>44000</v>
      </c>
      <c r="F9" s="74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7">
        <f t="shared" si="2"/>
        <v>2028</v>
      </c>
      <c r="B10" s="73">
        <v>1536502.6751999997</v>
      </c>
      <c r="C10" s="74">
        <v>2701000</v>
      </c>
      <c r="D10" s="74">
        <v>4674000</v>
      </c>
      <c r="E10" s="74">
        <v>44000</v>
      </c>
      <c r="F10" s="74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7">
        <f t="shared" si="2"/>
        <v>2029</v>
      </c>
      <c r="B11" s="73">
        <v>1556213.6347999997</v>
      </c>
      <c r="C11" s="74">
        <v>2741000</v>
      </c>
      <c r="D11" s="74">
        <v>4772000</v>
      </c>
      <c r="E11" s="74">
        <v>44000</v>
      </c>
      <c r="F11" s="74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7">
        <f t="shared" si="2"/>
        <v>2030</v>
      </c>
      <c r="B12" s="73">
        <v>1575610.66</v>
      </c>
      <c r="C12" s="74">
        <v>2781000</v>
      </c>
      <c r="D12" s="74">
        <v>4866000</v>
      </c>
      <c r="E12" s="74">
        <v>44000</v>
      </c>
      <c r="F12" s="74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7" t="str">
        <f t="shared" si="2"/>
        <v/>
      </c>
      <c r="B13" s="73">
        <v>2303000</v>
      </c>
      <c r="C13" s="74">
        <v>3638000</v>
      </c>
      <c r="D13" s="74">
        <v>41000</v>
      </c>
      <c r="E13" s="74">
        <v>37000</v>
      </c>
      <c r="F13" s="74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3.5036780749999996E-2</v>
      </c>
    </row>
    <row r="4" spans="1:8" ht="15.75" customHeight="1" x14ac:dyDescent="0.25">
      <c r="B4" s="24" t="s">
        <v>7</v>
      </c>
      <c r="C4" s="75">
        <v>2.5373784720214752E-2</v>
      </c>
    </row>
    <row r="5" spans="1:8" ht="15.75" customHeight="1" x14ac:dyDescent="0.25">
      <c r="B5" s="24" t="s">
        <v>8</v>
      </c>
      <c r="C5" s="75">
        <v>4.9738047525380524E-2</v>
      </c>
    </row>
    <row r="6" spans="1:8" ht="15.75" customHeight="1" x14ac:dyDescent="0.25">
      <c r="B6" s="24" t="s">
        <v>10</v>
      </c>
      <c r="C6" s="75">
        <v>6.3370724770158746E-2</v>
      </c>
    </row>
    <row r="7" spans="1:8" ht="15.75" customHeight="1" x14ac:dyDescent="0.25">
      <c r="B7" s="24" t="s">
        <v>13</v>
      </c>
      <c r="C7" s="75">
        <v>0.40885600131107547</v>
      </c>
    </row>
    <row r="8" spans="1:8" ht="15.75" customHeight="1" x14ac:dyDescent="0.25">
      <c r="B8" s="24" t="s">
        <v>14</v>
      </c>
      <c r="C8" s="75">
        <v>5.0787090298915257E-5</v>
      </c>
    </row>
    <row r="9" spans="1:8" ht="15.75" customHeight="1" x14ac:dyDescent="0.25">
      <c r="B9" s="24" t="s">
        <v>27</v>
      </c>
      <c r="C9" s="75">
        <v>0.213940702982439</v>
      </c>
    </row>
    <row r="10" spans="1:8" ht="15.75" customHeight="1" x14ac:dyDescent="0.25">
      <c r="B10" s="24" t="s">
        <v>15</v>
      </c>
      <c r="C10" s="75">
        <v>0.20363317085043264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0.17040387760843501</v>
      </c>
      <c r="D14" s="75">
        <v>0.17040387760843501</v>
      </c>
      <c r="E14" s="75">
        <v>0.20493256773665303</v>
      </c>
      <c r="F14" s="75">
        <v>0.20493256773665303</v>
      </c>
    </row>
    <row r="15" spans="1:8" ht="15.75" customHeight="1" x14ac:dyDescent="0.25">
      <c r="B15" s="24" t="s">
        <v>16</v>
      </c>
      <c r="C15" s="75">
        <v>0.15374217670343801</v>
      </c>
      <c r="D15" s="75">
        <v>0.15374217670343801</v>
      </c>
      <c r="E15" s="75">
        <v>0.109554860897342</v>
      </c>
      <c r="F15" s="75">
        <v>0.109554860897342</v>
      </c>
    </row>
    <row r="16" spans="1:8" ht="15.75" customHeight="1" x14ac:dyDescent="0.25">
      <c r="B16" s="24" t="s">
        <v>17</v>
      </c>
      <c r="C16" s="75">
        <v>1.7307616743018998E-2</v>
      </c>
      <c r="D16" s="75">
        <v>1.7307616743018998E-2</v>
      </c>
      <c r="E16" s="75">
        <v>1.9430924606762299E-2</v>
      </c>
      <c r="F16" s="75">
        <v>1.9430924606762299E-2</v>
      </c>
    </row>
    <row r="17" spans="1:8" ht="15.75" customHeight="1" x14ac:dyDescent="0.25">
      <c r="B17" s="24" t="s">
        <v>18</v>
      </c>
      <c r="C17" s="75">
        <v>2.2829455500396798E-3</v>
      </c>
      <c r="D17" s="75">
        <v>2.2829455500396798E-3</v>
      </c>
      <c r="E17" s="75">
        <v>7.6146305755243589E-3</v>
      </c>
      <c r="F17" s="75">
        <v>7.6146305755243589E-3</v>
      </c>
    </row>
    <row r="18" spans="1:8" ht="15.75" customHeight="1" x14ac:dyDescent="0.25">
      <c r="B18" s="24" t="s">
        <v>19</v>
      </c>
      <c r="C18" s="75">
        <v>7.2115681699233096E-3</v>
      </c>
      <c r="D18" s="75">
        <v>7.2115681699233096E-3</v>
      </c>
      <c r="E18" s="75">
        <v>5.2559627287278608E-2</v>
      </c>
      <c r="F18" s="75">
        <v>5.2559627287278608E-2</v>
      </c>
    </row>
    <row r="19" spans="1:8" ht="15.75" customHeight="1" x14ac:dyDescent="0.25">
      <c r="B19" s="24" t="s">
        <v>20</v>
      </c>
      <c r="C19" s="75">
        <v>2.1744731271163401E-2</v>
      </c>
      <c r="D19" s="75">
        <v>2.1744731271163401E-2</v>
      </c>
      <c r="E19" s="75">
        <v>3.0434065285225E-2</v>
      </c>
      <c r="F19" s="75">
        <v>3.0434065285225E-2</v>
      </c>
    </row>
    <row r="20" spans="1:8" ht="15.75" customHeight="1" x14ac:dyDescent="0.25">
      <c r="B20" s="24" t="s">
        <v>21</v>
      </c>
      <c r="C20" s="75">
        <v>1.9196800547880501E-2</v>
      </c>
      <c r="D20" s="75">
        <v>1.9196800547880501E-2</v>
      </c>
      <c r="E20" s="75">
        <v>8.1617282303050407E-3</v>
      </c>
      <c r="F20" s="75">
        <v>8.1617282303050407E-3</v>
      </c>
    </row>
    <row r="21" spans="1:8" ht="15.75" customHeight="1" x14ac:dyDescent="0.25">
      <c r="B21" s="24" t="s">
        <v>22</v>
      </c>
      <c r="C21" s="75">
        <v>5.4764517611939401E-2</v>
      </c>
      <c r="D21" s="75">
        <v>5.4764517611939401E-2</v>
      </c>
      <c r="E21" s="75">
        <v>0.22963074376783499</v>
      </c>
      <c r="F21" s="75">
        <v>0.22963074376783499</v>
      </c>
    </row>
    <row r="22" spans="1:8" ht="15.75" customHeight="1" x14ac:dyDescent="0.25">
      <c r="B22" s="24" t="s">
        <v>23</v>
      </c>
      <c r="C22" s="75">
        <v>0.55334576579416173</v>
      </c>
      <c r="D22" s="75">
        <v>0.55334576579416173</v>
      </c>
      <c r="E22" s="75">
        <v>0.33768085161307471</v>
      </c>
      <c r="F22" s="75">
        <v>0.33768085161307471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4.6799999999999994E-2</v>
      </c>
    </row>
    <row r="27" spans="1:8" ht="15.75" customHeight="1" x14ac:dyDescent="0.25">
      <c r="B27" s="24" t="s">
        <v>39</v>
      </c>
      <c r="C27" s="75">
        <v>2.7699999999999999E-2</v>
      </c>
    </row>
    <row r="28" spans="1:8" ht="15.75" customHeight="1" x14ac:dyDescent="0.25">
      <c r="B28" s="24" t="s">
        <v>40</v>
      </c>
      <c r="C28" s="75">
        <v>0.19269999999999998</v>
      </c>
    </row>
    <row r="29" spans="1:8" ht="15.75" customHeight="1" x14ac:dyDescent="0.25">
      <c r="B29" s="24" t="s">
        <v>41</v>
      </c>
      <c r="C29" s="75">
        <v>0.15049999999999999</v>
      </c>
    </row>
    <row r="30" spans="1:8" ht="15.75" customHeight="1" x14ac:dyDescent="0.25">
      <c r="B30" s="24" t="s">
        <v>42</v>
      </c>
      <c r="C30" s="75">
        <v>0.05</v>
      </c>
    </row>
    <row r="31" spans="1:8" ht="15.75" customHeight="1" x14ac:dyDescent="0.25">
      <c r="B31" s="24" t="s">
        <v>43</v>
      </c>
      <c r="C31" s="75">
        <v>3.04E-2</v>
      </c>
    </row>
    <row r="32" spans="1:8" ht="15.75" customHeight="1" x14ac:dyDescent="0.25">
      <c r="B32" s="24" t="s">
        <v>44</v>
      </c>
      <c r="C32" s="75">
        <v>8.5600000000000009E-2</v>
      </c>
    </row>
    <row r="33" spans="2:3" ht="15.75" customHeight="1" x14ac:dyDescent="0.25">
      <c r="B33" s="24" t="s">
        <v>45</v>
      </c>
      <c r="C33" s="75">
        <v>0.16739999999999999</v>
      </c>
    </row>
    <row r="34" spans="2:3" ht="15.75" customHeight="1" x14ac:dyDescent="0.25">
      <c r="B34" s="24" t="s">
        <v>46</v>
      </c>
      <c r="C34" s="75">
        <v>0.24890000000000001</v>
      </c>
    </row>
    <row r="35" spans="2:3" ht="15.75" customHeight="1" x14ac:dyDescent="0.25">
      <c r="B35" s="32" t="s">
        <v>129</v>
      </c>
      <c r="C35" s="70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0.67795077585421404</v>
      </c>
      <c r="D2" s="76">
        <v>0.67795077585421404</v>
      </c>
      <c r="E2" s="76">
        <v>0.52007396277641282</v>
      </c>
      <c r="F2" s="76">
        <v>0.305307124605042</v>
      </c>
      <c r="G2" s="76">
        <v>0.28829639599264711</v>
      </c>
    </row>
    <row r="3" spans="1:15" ht="15.75" customHeight="1" x14ac:dyDescent="0.25">
      <c r="A3" s="5"/>
      <c r="B3" s="11" t="s">
        <v>118</v>
      </c>
      <c r="C3" s="76">
        <v>0.19740331414578585</v>
      </c>
      <c r="D3" s="76">
        <v>0.19740331414578585</v>
      </c>
      <c r="E3" s="76">
        <v>0.28937193722358728</v>
      </c>
      <c r="F3" s="76">
        <v>0.28641189539495798</v>
      </c>
      <c r="G3" s="76">
        <v>0.26007157400735303</v>
      </c>
    </row>
    <row r="4" spans="1:15" ht="15.75" customHeight="1" x14ac:dyDescent="0.25">
      <c r="A4" s="5"/>
      <c r="B4" s="11" t="s">
        <v>116</v>
      </c>
      <c r="C4" s="77">
        <v>7.0496457295081985E-2</v>
      </c>
      <c r="D4" s="77">
        <v>7.0496457295081985E-2</v>
      </c>
      <c r="E4" s="77">
        <v>0.12498709784946235</v>
      </c>
      <c r="F4" s="77">
        <v>0.22031003376237621</v>
      </c>
      <c r="G4" s="77">
        <v>0.22929010753846152</v>
      </c>
    </row>
    <row r="5" spans="1:15" ht="15.75" customHeight="1" x14ac:dyDescent="0.25">
      <c r="A5" s="5"/>
      <c r="B5" s="11" t="s">
        <v>119</v>
      </c>
      <c r="C5" s="77">
        <v>5.4149452704918041E-2</v>
      </c>
      <c r="D5" s="77">
        <v>5.4149452704918041E-2</v>
      </c>
      <c r="E5" s="77">
        <v>6.5567002150537623E-2</v>
      </c>
      <c r="F5" s="77">
        <v>0.18797094623762375</v>
      </c>
      <c r="G5" s="77">
        <v>0.22234192246153842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0.65941228265073948</v>
      </c>
      <c r="D8" s="76">
        <v>0.65941228265073948</v>
      </c>
      <c r="E8" s="76">
        <v>0.55489450268948659</v>
      </c>
      <c r="F8" s="76">
        <v>0.50154510057179169</v>
      </c>
      <c r="G8" s="76">
        <v>0.54495649636078436</v>
      </c>
    </row>
    <row r="9" spans="1:15" ht="15.75" customHeight="1" x14ac:dyDescent="0.25">
      <c r="B9" s="7" t="s">
        <v>121</v>
      </c>
      <c r="C9" s="76">
        <v>0.21220184734926054</v>
      </c>
      <c r="D9" s="76">
        <v>0.21220184734926054</v>
      </c>
      <c r="E9" s="76">
        <v>0.2498992973105135</v>
      </c>
      <c r="F9" s="76">
        <v>0.28007072942820838</v>
      </c>
      <c r="G9" s="76">
        <v>0.31125981030588229</v>
      </c>
    </row>
    <row r="10" spans="1:15" ht="15.75" customHeight="1" x14ac:dyDescent="0.25">
      <c r="B10" s="7" t="s">
        <v>122</v>
      </c>
      <c r="C10" s="77">
        <v>7.7954256E-2</v>
      </c>
      <c r="D10" s="77">
        <v>7.7954256E-2</v>
      </c>
      <c r="E10" s="77">
        <v>0.12478623999999999</v>
      </c>
      <c r="F10" s="77">
        <v>0.149623007</v>
      </c>
      <c r="G10" s="77">
        <v>0.10538505566666666</v>
      </c>
    </row>
    <row r="11" spans="1:15" ht="15.75" customHeight="1" x14ac:dyDescent="0.25">
      <c r="B11" s="7" t="s">
        <v>123</v>
      </c>
      <c r="C11" s="77">
        <v>5.0431614E-2</v>
      </c>
      <c r="D11" s="77">
        <v>5.0431614E-2</v>
      </c>
      <c r="E11" s="77">
        <v>7.0419960000000004E-2</v>
      </c>
      <c r="F11" s="77">
        <v>6.8761163E-2</v>
      </c>
      <c r="G11" s="77">
        <v>3.8398637666666666E-2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0.58450609649999996</v>
      </c>
      <c r="D14" s="78">
        <v>0.57874480719300003</v>
      </c>
      <c r="E14" s="78">
        <v>0.57874480719300003</v>
      </c>
      <c r="F14" s="78">
        <v>0.56689632875700002</v>
      </c>
      <c r="G14" s="78">
        <v>0.56689632875700002</v>
      </c>
      <c r="H14" s="79">
        <v>0.34100000000000003</v>
      </c>
      <c r="I14" s="79">
        <v>0.34100000000000003</v>
      </c>
      <c r="J14" s="79">
        <v>0.34100000000000003</v>
      </c>
      <c r="K14" s="79">
        <v>0.34100000000000003</v>
      </c>
      <c r="L14" s="79">
        <v>0.39114737605400002</v>
      </c>
      <c r="M14" s="79">
        <v>0.33264774289149995</v>
      </c>
      <c r="N14" s="79">
        <v>0.32375937976500002</v>
      </c>
      <c r="O14" s="79">
        <v>0.28284942568100002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0.28745518787941254</v>
      </c>
      <c r="D15" s="76">
        <f t="shared" si="0"/>
        <v>0.2846218341982652</v>
      </c>
      <c r="E15" s="76">
        <f t="shared" si="0"/>
        <v>0.2846218341982652</v>
      </c>
      <c r="F15" s="76">
        <f t="shared" si="0"/>
        <v>0.27879485204136389</v>
      </c>
      <c r="G15" s="76">
        <f t="shared" si="0"/>
        <v>0.27879485204136389</v>
      </c>
      <c r="H15" s="76">
        <f t="shared" si="0"/>
        <v>0.16770093529192073</v>
      </c>
      <c r="I15" s="76">
        <f t="shared" si="0"/>
        <v>0.16770093529192073</v>
      </c>
      <c r="J15" s="76">
        <f t="shared" si="0"/>
        <v>0.16770093529192073</v>
      </c>
      <c r="K15" s="76">
        <f t="shared" si="0"/>
        <v>0.16770093529192073</v>
      </c>
      <c r="L15" s="76">
        <f t="shared" si="0"/>
        <v>0.19236299355201303</v>
      </c>
      <c r="M15" s="76">
        <f t="shared" si="0"/>
        <v>0.16359336541246605</v>
      </c>
      <c r="N15" s="76">
        <f t="shared" si="0"/>
        <v>0.15922214309713389</v>
      </c>
      <c r="O15" s="76">
        <f t="shared" si="0"/>
        <v>0.13910297135919744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0.13300000000000001</v>
      </c>
      <c r="D2" s="77">
        <v>0.13300000000000001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0.126</v>
      </c>
      <c r="D3" s="77">
        <v>0.26899999999999996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7.9000000000000001E-2</v>
      </c>
      <c r="D4" s="77">
        <v>7.9000000000000001E-2</v>
      </c>
      <c r="E4" s="77">
        <v>0.21200000000000002</v>
      </c>
      <c r="F4" s="77">
        <v>0.49849999999999994</v>
      </c>
      <c r="G4" s="77">
        <v>0</v>
      </c>
    </row>
    <row r="5" spans="1:7" x14ac:dyDescent="0.25">
      <c r="B5" s="43" t="s">
        <v>169</v>
      </c>
      <c r="C5" s="76">
        <f>1-SUM(C2:C4)</f>
        <v>0.66199999999999992</v>
      </c>
      <c r="D5" s="76">
        <f t="shared" ref="D5:G5" si="0">1-SUM(D2:D4)</f>
        <v>0.51900000000000002</v>
      </c>
      <c r="E5" s="76">
        <f t="shared" si="0"/>
        <v>0.78800000000000003</v>
      </c>
      <c r="F5" s="76">
        <f t="shared" si="0"/>
        <v>0.50150000000000006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0.36569000000000002</v>
      </c>
      <c r="D2" s="28">
        <v>0.36112</v>
      </c>
      <c r="E2" s="28">
        <v>0.35491999999999996</v>
      </c>
      <c r="F2" s="28">
        <v>0.34877999999999998</v>
      </c>
      <c r="G2" s="28">
        <v>0.34273999999999999</v>
      </c>
      <c r="H2" s="28">
        <v>0.33681</v>
      </c>
      <c r="I2" s="28">
        <v>0.33100000000000002</v>
      </c>
      <c r="J2" s="28">
        <v>0.32531999999999994</v>
      </c>
      <c r="K2" s="28">
        <v>0.31973000000000001</v>
      </c>
      <c r="L2" s="28">
        <v>0.31420999999999999</v>
      </c>
      <c r="M2" s="28">
        <v>0.30876999999999999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0.12601000000000001</v>
      </c>
      <c r="D4" s="28">
        <v>0.12098</v>
      </c>
      <c r="E4" s="28">
        <v>0.11635</v>
      </c>
      <c r="F4" s="28">
        <v>0.11189</v>
      </c>
      <c r="G4" s="28">
        <v>0.10759000000000001</v>
      </c>
      <c r="H4" s="28">
        <v>0.10346</v>
      </c>
      <c r="I4" s="28">
        <v>9.9469999999999989E-2</v>
      </c>
      <c r="J4" s="28">
        <v>9.5619999999999997E-2</v>
      </c>
      <c r="K4" s="28">
        <v>9.1929999999999998E-2</v>
      </c>
      <c r="L4" s="28">
        <v>8.8379999999999986E-2</v>
      </c>
      <c r="M4" s="28">
        <v>8.4970000000000004E-2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0.28000747103409662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0.16770093529192073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0.15945713618422969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0.13300000000000001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0.40299999999999997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42.530999999999999</v>
      </c>
      <c r="D13" s="28">
        <v>41.040999999999997</v>
      </c>
      <c r="E13" s="28">
        <v>39.637999999999998</v>
      </c>
      <c r="F13" s="28">
        <v>38.335000000000001</v>
      </c>
      <c r="G13" s="28">
        <v>37.113</v>
      </c>
      <c r="H13" s="28">
        <v>35.960999999999999</v>
      </c>
      <c r="I13" s="28">
        <v>34.881</v>
      </c>
      <c r="J13" s="28">
        <v>34.042999999999999</v>
      </c>
      <c r="K13" s="28">
        <v>32.904000000000003</v>
      </c>
      <c r="L13" s="28">
        <v>32.069000000000003</v>
      </c>
      <c r="M13" s="28">
        <v>31.245000000000001</v>
      </c>
    </row>
    <row r="14" spans="1:13" x14ac:dyDescent="0.25">
      <c r="B14" s="16" t="s">
        <v>170</v>
      </c>
      <c r="C14" s="28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47.001122266344161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39.632944298745876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241.50381621256201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0.63572318409505146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1.2324100132277762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1.2324100132277762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1.2324100132277762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1.2324100132277762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12.765243742541793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12.765243742541793</v>
      </c>
      <c r="E15" s="82" t="s">
        <v>201</v>
      </c>
    </row>
    <row r="16" spans="1:5" ht="15.75" customHeight="1" x14ac:dyDescent="0.25">
      <c r="A16" s="52" t="s">
        <v>57</v>
      </c>
      <c r="B16" s="81">
        <v>1.9E-2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0.4719828027126588</v>
      </c>
      <c r="E17" s="82" t="s">
        <v>201</v>
      </c>
    </row>
    <row r="18" spans="1:5" ht="15.9" customHeight="1" x14ac:dyDescent="0.25">
      <c r="A18" s="52" t="s">
        <v>173</v>
      </c>
      <c r="B18" s="81">
        <v>0.28000000000000003</v>
      </c>
      <c r="C18" s="81">
        <v>0.95</v>
      </c>
      <c r="D18" s="82">
        <v>5.6195673264216497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5.7756331563778938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21.899261251179787</v>
      </c>
      <c r="E22" s="82" t="s">
        <v>201</v>
      </c>
    </row>
    <row r="23" spans="1:5" ht="15.75" customHeight="1" x14ac:dyDescent="0.25">
      <c r="A23" s="52" t="s">
        <v>34</v>
      </c>
      <c r="B23" s="81">
        <v>0.41399999999999998</v>
      </c>
      <c r="C23" s="81">
        <v>0.95</v>
      </c>
      <c r="D23" s="82">
        <v>4.1250028489423594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18.34498420736286</v>
      </c>
      <c r="E24" s="82" t="s">
        <v>201</v>
      </c>
    </row>
    <row r="25" spans="1:5" ht="15.75" customHeight="1" x14ac:dyDescent="0.25">
      <c r="A25" s="52" t="s">
        <v>87</v>
      </c>
      <c r="B25" s="81">
        <v>0.251</v>
      </c>
      <c r="C25" s="81">
        <v>0.95</v>
      </c>
      <c r="D25" s="82">
        <v>18.327317630519318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4.6633778755016992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5.6338257542253301</v>
      </c>
      <c r="E27" s="82" t="s">
        <v>201</v>
      </c>
    </row>
    <row r="28" spans="1:5" ht="15.75" customHeight="1" x14ac:dyDescent="0.25">
      <c r="A28" s="52" t="s">
        <v>84</v>
      </c>
      <c r="B28" s="81">
        <v>0.19600000000000001</v>
      </c>
      <c r="C28" s="81">
        <v>0.95</v>
      </c>
      <c r="D28" s="82">
        <v>0.72273095724590952</v>
      </c>
      <c r="E28" s="82" t="s">
        <v>201</v>
      </c>
    </row>
    <row r="29" spans="1:5" ht="15.75" customHeight="1" x14ac:dyDescent="0.25">
      <c r="A29" s="52" t="s">
        <v>58</v>
      </c>
      <c r="B29" s="81">
        <v>0.28000000000000003</v>
      </c>
      <c r="C29" s="81">
        <v>0.95</v>
      </c>
      <c r="D29" s="82">
        <v>88.477616348400218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215.48657608774997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215.48657608774997</v>
      </c>
      <c r="E31" s="82" t="s">
        <v>201</v>
      </c>
    </row>
    <row r="32" spans="1:5" ht="15.75" customHeight="1" x14ac:dyDescent="0.25">
      <c r="A32" s="52" t="s">
        <v>28</v>
      </c>
      <c r="B32" s="81">
        <v>0.4415</v>
      </c>
      <c r="C32" s="81">
        <v>0.95</v>
      </c>
      <c r="D32" s="82">
        <v>0.98807896403043338</v>
      </c>
      <c r="E32" s="82" t="s">
        <v>201</v>
      </c>
    </row>
    <row r="33" spans="1:6" ht="15.75" customHeight="1" x14ac:dyDescent="0.25">
      <c r="A33" s="52" t="s">
        <v>83</v>
      </c>
      <c r="B33" s="81">
        <v>0.25900000000000001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0.23600000000000002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0.55500000000000005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0.24299999999999999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0.152</v>
      </c>
      <c r="C38" s="81">
        <v>0.95</v>
      </c>
      <c r="D38" s="82">
        <v>1.8464433360831203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1.0092016206091627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2020-06-17T04:30:09Z</dcterms:modified>
</cp:coreProperties>
</file>