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A5E50FE-B703-40B8-AECB-3CD9AF842E12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I13" i="2" l="1"/>
  <c r="I6" i="2"/>
  <c r="C6" i="51"/>
  <c r="A35" i="2"/>
  <c r="A21" i="2"/>
  <c r="A16" i="2"/>
  <c r="I5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<sst xmlns="http://schemas.openxmlformats.org/spreadsheetml/2006/main" count="1097" uniqueCount="272">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</sst>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10.199999999999999</v>
      </c>
    </row>
    <row r="38" spans="1:5" ht="15" customHeight="1" x14ac:dyDescent="0.25">
      <c r="B38" s="16" t="s">
        <v>91</v>
      </c>
      <c r="C38" s="71">
        <v>17.5</v>
      </c>
      <c r="D38" s="17"/>
      <c r="E38" s="18"/>
    </row>
    <row r="39" spans="1:5" ht="15" customHeight="1" x14ac:dyDescent="0.25">
      <c r="B39" s="16" t="s">
        <v>90</v>
      </c>
      <c r="C39" s="71">
        <v>19.600000000000001</v>
      </c>
      <c r="D39" s="17"/>
      <c r="E39" s="17"/>
    </row>
    <row r="40" spans="1:5" ht="15" customHeight="1" x14ac:dyDescent="0.25">
      <c r="B40" s="16" t="s">
        <v>171</v>
      </c>
      <c r="C40" s="71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1.86002556842</v>
      </c>
      <c r="D51" s="17"/>
    </row>
    <row r="52" spans="1:4" ht="15" customHeight="1" x14ac:dyDescent="0.25">
      <c r="B52" s="16" t="s">
        <v>125</v>
      </c>
      <c r="C52" s="72">
        <v>1.20332040892</v>
      </c>
    </row>
    <row r="53" spans="1:4" ht="15.75" customHeight="1" x14ac:dyDescent="0.25">
      <c r="B53" s="16" t="s">
        <v>126</v>
      </c>
      <c r="C53" s="72">
        <v>1.20332040892</v>
      </c>
    </row>
    <row r="54" spans="1:4" ht="15.75" customHeight="1" x14ac:dyDescent="0.25">
      <c r="B54" s="16" t="s">
        <v>127</v>
      </c>
      <c r="C54" s="72">
        <v>0.82172926770999999</v>
      </c>
    </row>
    <row r="55" spans="1:4" ht="15.75" customHeight="1" x14ac:dyDescent="0.25">
      <c r="B55" s="16" t="s">
        <v>128</v>
      </c>
      <c r="C55" s="72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9.0758345599999998E-2</v>
      </c>
      <c r="C3" s="26">
        <f>frac_mam_1_5months * 2.6</f>
        <v>9.0758345599999998E-2</v>
      </c>
      <c r="D3" s="26">
        <f>frac_mam_6_11months * 2.6</f>
        <v>0.1756705184</v>
      </c>
      <c r="E3" s="26">
        <f>frac_mam_12_23months * 2.6</f>
        <v>9.1730085200000006E-2</v>
      </c>
      <c r="F3" s="26">
        <f>frac_mam_24_59months * 2.6</f>
        <v>0.10312447270666666</v>
      </c>
    </row>
    <row r="4" spans="1:6" ht="15.75" customHeight="1" x14ac:dyDescent="0.25">
      <c r="A4" s="3" t="s">
        <v>66</v>
      </c>
      <c r="B4" s="26">
        <f>frac_sam_1month * 2.6</f>
        <v>4.8528721800000008E-2</v>
      </c>
      <c r="C4" s="26">
        <f>frac_sam_1_5months * 2.6</f>
        <v>4.8528721800000008E-2</v>
      </c>
      <c r="D4" s="26">
        <f>frac_sam_6_11months * 2.6</f>
        <v>7.4150096800000009E-2</v>
      </c>
      <c r="E4" s="26">
        <f>frac_sam_12_23months * 2.6</f>
        <v>3.1508159800000005E-2</v>
      </c>
      <c r="F4" s="26">
        <f>frac_sam_24_59months * 2.6</f>
        <v>4.1088569426666673E-2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0.23379999999999998</v>
      </c>
      <c r="E2" s="87">
        <f>food_insecure</f>
        <v>0.23379999999999998</v>
      </c>
      <c r="F2" s="87">
        <f>food_insecure</f>
        <v>0.23379999999999998</v>
      </c>
      <c r="G2" s="87">
        <f>food_insecure</f>
        <v>0.23379999999999998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0.23379999999999998</v>
      </c>
      <c r="F5" s="87">
        <f>food_insecure</f>
        <v>0.23379999999999998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7.153944493923077E-2</v>
      </c>
      <c r="D7" s="87">
        <f>diarrhoea_1_5mo/26</f>
        <v>4.6281554189230772E-2</v>
      </c>
      <c r="E7" s="87">
        <f>diarrhoea_6_11mo/26</f>
        <v>4.6281554189230772E-2</v>
      </c>
      <c r="F7" s="87">
        <f>diarrhoea_12_23mo/26</f>
        <v>3.1604971835000002E-2</v>
      </c>
      <c r="G7" s="87">
        <f>diarrhoea_24_59mo/26</f>
        <v>3.1604971835000002E-2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0.23379999999999998</v>
      </c>
      <c r="F8" s="87">
        <f>food_insecure</f>
        <v>0.23379999999999998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0.75800000000000001</v>
      </c>
      <c r="E9" s="87">
        <f>IF(ISBLANK(comm_deliv), frac_children_health_facility,1)</f>
        <v>0.75800000000000001</v>
      </c>
      <c r="F9" s="87">
        <f>IF(ISBLANK(comm_deliv), frac_children_health_facility,1)</f>
        <v>0.75800000000000001</v>
      </c>
      <c r="G9" s="87">
        <f>IF(ISBLANK(comm_deliv), frac_children_health_facility,1)</f>
        <v>0.75800000000000001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7.153944493923077E-2</v>
      </c>
      <c r="D11" s="87">
        <f>diarrhoea_1_5mo/26</f>
        <v>4.6281554189230772E-2</v>
      </c>
      <c r="E11" s="87">
        <f>diarrhoea_6_11mo/26</f>
        <v>4.6281554189230772E-2</v>
      </c>
      <c r="F11" s="87">
        <f>diarrhoea_12_23mo/26</f>
        <v>3.1604971835000002E-2</v>
      </c>
      <c r="G11" s="87">
        <f>diarrhoea_24_59mo/26</f>
        <v>3.1604971835000002E-2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0.23379999999999998</v>
      </c>
      <c r="I14" s="87">
        <f>food_insecure</f>
        <v>0.23379999999999998</v>
      </c>
      <c r="J14" s="87">
        <f>food_insecure</f>
        <v>0.23379999999999998</v>
      </c>
      <c r="K14" s="87">
        <f>food_insecure</f>
        <v>0.23379999999999998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0.66799999999999993</v>
      </c>
      <c r="I17" s="87">
        <f>frac_PW_health_facility</f>
        <v>0.66799999999999993</v>
      </c>
      <c r="J17" s="87">
        <f>frac_PW_health_facility</f>
        <v>0.66799999999999993</v>
      </c>
      <c r="K17" s="87">
        <f>frac_PW_health_facility</f>
        <v>0.66799999999999993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0.26800000000000002</v>
      </c>
      <c r="M23" s="87">
        <f>famplan_unmet_need</f>
        <v>0.26800000000000002</v>
      </c>
      <c r="N23" s="87">
        <f>famplan_unmet_need</f>
        <v>0.26800000000000002</v>
      </c>
      <c r="O23" s="87">
        <f>famplan_unmet_need</f>
        <v>0.26800000000000002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0.19020396803771955</v>
      </c>
      <c r="M24" s="87">
        <f>(1-food_insecure)*(0.49)+food_insecure*(0.7)</f>
        <v>0.53909799999999997</v>
      </c>
      <c r="N24" s="87">
        <f>(1-food_insecure)*(0.49)+food_insecure*(0.7)</f>
        <v>0.53909799999999997</v>
      </c>
      <c r="O24" s="87">
        <f>(1-food_insecure)*(0.49)+food_insecure*(0.7)</f>
        <v>0.53909799999999997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8.1515986301879811E-2</v>
      </c>
      <c r="M25" s="87">
        <f>(1-food_insecure)*(0.21)+food_insecure*(0.3)</f>
        <v>0.23104199999999997</v>
      </c>
      <c r="N25" s="87">
        <f>(1-food_insecure)*(0.21)+food_insecure*(0.3)</f>
        <v>0.23104199999999997</v>
      </c>
      <c r="O25" s="87">
        <f>(1-food_insecure)*(0.21)+food_insecure*(0.3)</f>
        <v>0.23104199999999997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8.1098954351806571E-2</v>
      </c>
      <c r="M26" s="87">
        <f>(1-food_insecure)*(0.3)</f>
        <v>0.22985999999999998</v>
      </c>
      <c r="N26" s="87">
        <f>(1-food_insecure)*(0.3)</f>
        <v>0.22985999999999998</v>
      </c>
      <c r="O26" s="87">
        <f>(1-food_insecure)*(0.3)</f>
        <v>0.22985999999999998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0.64718109130859403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9992.4639999999999</v>
      </c>
      <c r="C2" s="74">
        <v>24000</v>
      </c>
      <c r="D2" s="74">
        <v>46000</v>
      </c>
      <c r="E2" s="74">
        <v>1121000</v>
      </c>
      <c r="F2" s="74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11711.625170386153</v>
      </c>
      <c r="I2" s="22">
        <f>G2-H2</f>
        <v>2118288.3748296141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9932.0628000000015</v>
      </c>
      <c r="C3" s="74">
        <v>23000</v>
      </c>
      <c r="D3" s="74">
        <v>46000</v>
      </c>
      <c r="E3" s="74">
        <v>1182000</v>
      </c>
      <c r="F3" s="74">
        <v>1003000</v>
      </c>
      <c r="G3" s="22">
        <f t="shared" si="0"/>
        <v>2254000</v>
      </c>
      <c r="H3" s="22">
        <f t="shared" si="1"/>
        <v>11640.832199379052</v>
      </c>
      <c r="I3" s="22">
        <f t="shared" ref="I3:I15" si="3">G3-H3</f>
        <v>2242359.1678006211</v>
      </c>
    </row>
    <row r="4" spans="1:9" ht="15.75" customHeight="1" x14ac:dyDescent="0.25">
      <c r="A4" s="7">
        <f t="shared" si="2"/>
        <v>2022</v>
      </c>
      <c r="B4" s="73">
        <v>9886.7235999999994</v>
      </c>
      <c r="C4" s="74">
        <v>23000</v>
      </c>
      <c r="D4" s="74">
        <v>46000</v>
      </c>
      <c r="E4" s="74">
        <v>1252000</v>
      </c>
      <c r="F4" s="74">
        <v>1084000</v>
      </c>
      <c r="G4" s="22">
        <f t="shared" si="0"/>
        <v>2405000</v>
      </c>
      <c r="H4" s="22">
        <f t="shared" si="1"/>
        <v>11587.692581770703</v>
      </c>
      <c r="I4" s="22">
        <f t="shared" si="3"/>
        <v>2393412.3074182295</v>
      </c>
    </row>
    <row r="5" spans="1:9" ht="15.75" customHeight="1" x14ac:dyDescent="0.25">
      <c r="A5" s="7">
        <f t="shared" si="2"/>
        <v>2023</v>
      </c>
      <c r="B5" s="73">
        <v>9822.5382000000009</v>
      </c>
      <c r="C5" s="74">
        <v>23000</v>
      </c>
      <c r="D5" s="74">
        <v>46000</v>
      </c>
      <c r="E5" s="74">
        <v>1329000</v>
      </c>
      <c r="F5" s="74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7">
        <f t="shared" si="2"/>
        <v>2024</v>
      </c>
      <c r="B6" s="73">
        <v>9756.5720000000001</v>
      </c>
      <c r="C6" s="74">
        <v>23000</v>
      </c>
      <c r="D6" s="74">
        <v>46000</v>
      </c>
      <c r="E6" s="74">
        <v>1413000</v>
      </c>
      <c r="F6" s="74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7">
        <f t="shared" si="2"/>
        <v>2025</v>
      </c>
      <c r="B7" s="73">
        <v>9688.8250000000007</v>
      </c>
      <c r="C7" s="74">
        <v>23000</v>
      </c>
      <c r="D7" s="74">
        <v>46000</v>
      </c>
      <c r="E7" s="74">
        <v>1501000</v>
      </c>
      <c r="F7" s="74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7">
        <f t="shared" si="2"/>
        <v>2026</v>
      </c>
      <c r="B8" s="73">
        <v>9630.9953999999998</v>
      </c>
      <c r="C8" s="74">
        <v>23000</v>
      </c>
      <c r="D8" s="74">
        <v>46000</v>
      </c>
      <c r="E8" s="74">
        <v>1568000</v>
      </c>
      <c r="F8" s="74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7">
        <f t="shared" si="2"/>
        <v>2027</v>
      </c>
      <c r="B9" s="73">
        <v>9571.5401999999995</v>
      </c>
      <c r="C9" s="74">
        <v>24000</v>
      </c>
      <c r="D9" s="74">
        <v>46000</v>
      </c>
      <c r="E9" s="74">
        <v>1636000</v>
      </c>
      <c r="F9" s="74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7">
        <f t="shared" si="2"/>
        <v>2028</v>
      </c>
      <c r="B10" s="73">
        <v>9494.8940000000002</v>
      </c>
      <c r="C10" s="74">
        <v>24000</v>
      </c>
      <c r="D10" s="74">
        <v>46000</v>
      </c>
      <c r="E10" s="74">
        <v>1705000</v>
      </c>
      <c r="F10" s="74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7">
        <f t="shared" si="2"/>
        <v>2029</v>
      </c>
      <c r="B11" s="73">
        <v>9432.3907999999992</v>
      </c>
      <c r="C11" s="74">
        <v>24000</v>
      </c>
      <c r="D11" s="74">
        <v>45000</v>
      </c>
      <c r="E11" s="74">
        <v>1774000</v>
      </c>
      <c r="F11" s="74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7">
        <f t="shared" si="2"/>
        <v>2030</v>
      </c>
      <c r="B12" s="73">
        <v>9353.1029999999992</v>
      </c>
      <c r="C12" s="74">
        <v>24000</v>
      </c>
      <c r="D12" s="74">
        <v>45000</v>
      </c>
      <c r="E12" s="74">
        <v>1841000</v>
      </c>
      <c r="F12" s="74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7" t="str">
        <f t="shared" si="2"/>
        <v/>
      </c>
      <c r="B13" s="73">
        <v>24000</v>
      </c>
      <c r="C13" s="74">
        <v>46000</v>
      </c>
      <c r="D13" s="74">
        <v>1132000</v>
      </c>
      <c r="E13" s="74">
        <v>906000</v>
      </c>
      <c r="F13" s="74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2.6840409999999995E-2</v>
      </c>
    </row>
    <row r="4" spans="1:8" ht="15.75" customHeight="1" x14ac:dyDescent="0.25">
      <c r="B4" s="24" t="s">
        <v>7</v>
      </c>
      <c r="C4" s="75">
        <v>0.24109738923108726</v>
      </c>
    </row>
    <row r="5" spans="1:8" ht="15.75" customHeight="1" x14ac:dyDescent="0.25">
      <c r="B5" s="24" t="s">
        <v>8</v>
      </c>
      <c r="C5" s="75">
        <v>5.1231634743594295E-2</v>
      </c>
    </row>
    <row r="6" spans="1:8" ht="15.75" customHeight="1" x14ac:dyDescent="0.25">
      <c r="B6" s="24" t="s">
        <v>10</v>
      </c>
      <c r="C6" s="75">
        <v>0.11973598616140731</v>
      </c>
    </row>
    <row r="7" spans="1:8" ht="15.75" customHeight="1" x14ac:dyDescent="0.25">
      <c r="B7" s="24" t="s">
        <v>13</v>
      </c>
      <c r="C7" s="75">
        <v>0.28488752956911323</v>
      </c>
    </row>
    <row r="8" spans="1:8" ht="15.75" customHeight="1" x14ac:dyDescent="0.25">
      <c r="B8" s="24" t="s">
        <v>14</v>
      </c>
      <c r="C8" s="75">
        <v>2.566036115351167E-4</v>
      </c>
    </row>
    <row r="9" spans="1:8" ht="15.75" customHeight="1" x14ac:dyDescent="0.25">
      <c r="B9" s="24" t="s">
        <v>27</v>
      </c>
      <c r="C9" s="75">
        <v>0.13857654580239426</v>
      </c>
    </row>
    <row r="10" spans="1:8" ht="15.75" customHeight="1" x14ac:dyDescent="0.25">
      <c r="B10" s="24" t="s">
        <v>15</v>
      </c>
      <c r="C10" s="75">
        <v>0.13737390088086854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0.124961725039588</v>
      </c>
      <c r="D14" s="75">
        <v>0.124961725039588</v>
      </c>
      <c r="E14" s="75">
        <v>6.7135639248380605E-2</v>
      </c>
      <c r="F14" s="75">
        <v>6.7135639248380605E-2</v>
      </c>
    </row>
    <row r="15" spans="1:8" ht="15.75" customHeight="1" x14ac:dyDescent="0.25">
      <c r="B15" s="24" t="s">
        <v>16</v>
      </c>
      <c r="C15" s="75">
        <v>0.17070797229590401</v>
      </c>
      <c r="D15" s="75">
        <v>0.17070797229590401</v>
      </c>
      <c r="E15" s="75">
        <v>0.11032681833836901</v>
      </c>
      <c r="F15" s="75">
        <v>0.11032681833836901</v>
      </c>
    </row>
    <row r="16" spans="1:8" ht="15.75" customHeight="1" x14ac:dyDescent="0.25">
      <c r="B16" s="24" t="s">
        <v>17</v>
      </c>
      <c r="C16" s="75">
        <v>2.4090698353176801E-2</v>
      </c>
      <c r="D16" s="75">
        <v>2.4090698353176801E-2</v>
      </c>
      <c r="E16" s="75">
        <v>2.1311444689782699E-2</v>
      </c>
      <c r="F16" s="75">
        <v>2.1311444689782699E-2</v>
      </c>
    </row>
    <row r="17" spans="1:8" ht="15.75" customHeight="1" x14ac:dyDescent="0.25">
      <c r="B17" s="24" t="s">
        <v>18</v>
      </c>
      <c r="C17" s="75">
        <v>6.0565043850134597E-5</v>
      </c>
      <c r="D17" s="75">
        <v>6.0565043850134597E-5</v>
      </c>
      <c r="E17" s="75">
        <v>1.50864871670593E-4</v>
      </c>
      <c r="F17" s="75">
        <v>1.50864871670593E-4</v>
      </c>
    </row>
    <row r="18" spans="1:8" ht="15.75" customHeight="1" x14ac:dyDescent="0.25">
      <c r="B18" s="24" t="s">
        <v>19</v>
      </c>
      <c r="C18" s="75">
        <v>1.0676599100200299E-3</v>
      </c>
      <c r="D18" s="75">
        <v>1.0676599100200299E-3</v>
      </c>
      <c r="E18" s="75">
        <v>4.5023818100270001E-3</v>
      </c>
      <c r="F18" s="75">
        <v>4.5023818100270001E-3</v>
      </c>
    </row>
    <row r="19" spans="1:8" ht="15.75" customHeight="1" x14ac:dyDescent="0.25">
      <c r="B19" s="24" t="s">
        <v>20</v>
      </c>
      <c r="C19" s="75">
        <v>3.5365873961288501E-3</v>
      </c>
      <c r="D19" s="75">
        <v>3.5365873961288501E-3</v>
      </c>
      <c r="E19" s="75">
        <v>1.3823051431505499E-3</v>
      </c>
      <c r="F19" s="75">
        <v>1.3823051431505499E-3</v>
      </c>
    </row>
    <row r="20" spans="1:8" ht="15.75" customHeight="1" x14ac:dyDescent="0.25">
      <c r="B20" s="24" t="s">
        <v>21</v>
      </c>
      <c r="C20" s="75">
        <v>2.7921343645073399E-2</v>
      </c>
      <c r="D20" s="75">
        <v>2.7921343645073399E-2</v>
      </c>
      <c r="E20" s="75">
        <v>4.5785538973862401E-2</v>
      </c>
      <c r="F20" s="75">
        <v>4.5785538973862401E-2</v>
      </c>
    </row>
    <row r="21" spans="1:8" ht="15.75" customHeight="1" x14ac:dyDescent="0.25">
      <c r="B21" s="24" t="s">
        <v>22</v>
      </c>
      <c r="C21" s="75">
        <v>9.2952575822999803E-2</v>
      </c>
      <c r="D21" s="75">
        <v>9.2952575822999803E-2</v>
      </c>
      <c r="E21" s="75">
        <v>0.22818172024139996</v>
      </c>
      <c r="F21" s="75">
        <v>0.22818172024139996</v>
      </c>
    </row>
    <row r="22" spans="1:8" ht="15.75" customHeight="1" x14ac:dyDescent="0.25">
      <c r="B22" s="24" t="s">
        <v>23</v>
      </c>
      <c r="C22" s="75">
        <v>0.55470087249325895</v>
      </c>
      <c r="D22" s="75">
        <v>0.55470087249325895</v>
      </c>
      <c r="E22" s="75">
        <v>0.52122328668335716</v>
      </c>
      <c r="F22" s="75">
        <v>0.52122328668335716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5.7300000000000004E-2</v>
      </c>
    </row>
    <row r="27" spans="1:8" ht="15.75" customHeight="1" x14ac:dyDescent="0.25">
      <c r="B27" s="24" t="s">
        <v>39</v>
      </c>
      <c r="C27" s="75">
        <v>1.4199999999999999E-2</v>
      </c>
    </row>
    <row r="28" spans="1:8" ht="15.75" customHeight="1" x14ac:dyDescent="0.25">
      <c r="B28" s="24" t="s">
        <v>40</v>
      </c>
      <c r="C28" s="75">
        <v>0.1016</v>
      </c>
    </row>
    <row r="29" spans="1:8" ht="15.75" customHeight="1" x14ac:dyDescent="0.25">
      <c r="B29" s="24" t="s">
        <v>41</v>
      </c>
      <c r="C29" s="75">
        <v>0.21960000000000002</v>
      </c>
    </row>
    <row r="30" spans="1:8" ht="15.75" customHeight="1" x14ac:dyDescent="0.25">
      <c r="B30" s="24" t="s">
        <v>42</v>
      </c>
      <c r="C30" s="75">
        <v>5.5099999999999996E-2</v>
      </c>
    </row>
    <row r="31" spans="1:8" ht="15.75" customHeight="1" x14ac:dyDescent="0.25">
      <c r="B31" s="24" t="s">
        <v>43</v>
      </c>
      <c r="C31" s="75">
        <v>0.14230000000000001</v>
      </c>
    </row>
    <row r="32" spans="1:8" ht="15.75" customHeight="1" x14ac:dyDescent="0.25">
      <c r="B32" s="24" t="s">
        <v>44</v>
      </c>
      <c r="C32" s="75">
        <v>3.0800000000000001E-2</v>
      </c>
    </row>
    <row r="33" spans="2:3" ht="15.75" customHeight="1" x14ac:dyDescent="0.25">
      <c r="B33" s="24" t="s">
        <v>45</v>
      </c>
      <c r="C33" s="75">
        <v>8.199999999999999E-2</v>
      </c>
    </row>
    <row r="34" spans="2:3" ht="15.75" customHeight="1" x14ac:dyDescent="0.25">
      <c r="B34" s="24" t="s">
        <v>46</v>
      </c>
      <c r="C34" s="75">
        <v>0.29710000000000003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0.69503343594370859</v>
      </c>
      <c r="D2" s="76">
        <v>0.69503343594370859</v>
      </c>
      <c r="E2" s="76">
        <v>0.78781638346553551</v>
      </c>
      <c r="F2" s="76">
        <v>0.64174068306818177</v>
      </c>
      <c r="G2" s="76">
        <v>0.66362079910010874</v>
      </c>
    </row>
    <row r="3" spans="1:15" ht="15.75" customHeight="1" x14ac:dyDescent="0.25">
      <c r="A3" s="5"/>
      <c r="B3" s="11" t="s">
        <v>118</v>
      </c>
      <c r="C3" s="76">
        <v>0.21101015105629142</v>
      </c>
      <c r="D3" s="76">
        <v>0.21101015105629142</v>
      </c>
      <c r="E3" s="76">
        <v>0.1549638825344645</v>
      </c>
      <c r="F3" s="76">
        <v>0.2379038669318182</v>
      </c>
      <c r="G3" s="76">
        <v>0.25623970523322454</v>
      </c>
    </row>
    <row r="4" spans="1:15" ht="15.75" customHeight="1" x14ac:dyDescent="0.25">
      <c r="A4" s="5"/>
      <c r="B4" s="11" t="s">
        <v>116</v>
      </c>
      <c r="C4" s="77">
        <v>2.7987016638297869E-2</v>
      </c>
      <c r="D4" s="77">
        <v>2.7987016638297869E-2</v>
      </c>
      <c r="E4" s="77">
        <v>4.4169619228070167E-2</v>
      </c>
      <c r="F4" s="77">
        <v>0.10129917041666665</v>
      </c>
      <c r="G4" s="77">
        <v>6.1106365445833338E-2</v>
      </c>
    </row>
    <row r="5" spans="1:15" ht="15.75" customHeight="1" x14ac:dyDescent="0.25">
      <c r="A5" s="5"/>
      <c r="B5" s="11" t="s">
        <v>119</v>
      </c>
      <c r="C5" s="77">
        <v>6.5969396361702126E-2</v>
      </c>
      <c r="D5" s="77">
        <v>6.5969396361702126E-2</v>
      </c>
      <c r="E5" s="77">
        <v>1.3050114771929824E-2</v>
      </c>
      <c r="F5" s="77">
        <v>1.9056279583333332E-2</v>
      </c>
      <c r="G5" s="77">
        <v>1.9033130220833337E-2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0.79152166461668427</v>
      </c>
      <c r="D8" s="76">
        <v>0.79152166461668427</v>
      </c>
      <c r="E8" s="76">
        <v>0.75754814372866508</v>
      </c>
      <c r="F8" s="76">
        <v>0.78408650772632671</v>
      </c>
      <c r="G8" s="76">
        <v>0.76532951073654798</v>
      </c>
    </row>
    <row r="9" spans="1:15" ht="15.75" customHeight="1" x14ac:dyDescent="0.25">
      <c r="B9" s="7" t="s">
        <v>121</v>
      </c>
      <c r="C9" s="76">
        <v>0.15490638638331572</v>
      </c>
      <c r="D9" s="76">
        <v>0.15490638638331572</v>
      </c>
      <c r="E9" s="76">
        <v>0.14636700427133481</v>
      </c>
      <c r="F9" s="76">
        <v>0.16851416727367327</v>
      </c>
      <c r="G9" s="76">
        <v>0.17920393459678546</v>
      </c>
    </row>
    <row r="10" spans="1:15" ht="15.75" customHeight="1" x14ac:dyDescent="0.25">
      <c r="B10" s="7" t="s">
        <v>122</v>
      </c>
      <c r="C10" s="77">
        <v>3.4907055999999999E-2</v>
      </c>
      <c r="D10" s="77">
        <v>3.4907055999999999E-2</v>
      </c>
      <c r="E10" s="77">
        <v>6.7565583999999998E-2</v>
      </c>
      <c r="F10" s="77">
        <v>3.5280802E-2</v>
      </c>
      <c r="G10" s="77">
        <v>3.9663258733333331E-2</v>
      </c>
    </row>
    <row r="11" spans="1:15" ht="15.75" customHeight="1" x14ac:dyDescent="0.25">
      <c r="B11" s="7" t="s">
        <v>123</v>
      </c>
      <c r="C11" s="77">
        <v>1.8664893000000002E-2</v>
      </c>
      <c r="D11" s="77">
        <v>1.8664893000000002E-2</v>
      </c>
      <c r="E11" s="77">
        <v>2.8519268E-2</v>
      </c>
      <c r="F11" s="77">
        <v>1.2118523000000001E-2</v>
      </c>
      <c r="G11" s="77">
        <v>1.5803295933333336E-2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0.40415045650000003</v>
      </c>
      <c r="D14" s="78">
        <v>0.37718054182999999</v>
      </c>
      <c r="E14" s="78">
        <v>0.37718054182999999</v>
      </c>
      <c r="F14" s="78">
        <v>0.19508714863900001</v>
      </c>
      <c r="G14" s="78">
        <v>0.19508714863900001</v>
      </c>
      <c r="H14" s="79">
        <v>0.30299999999999999</v>
      </c>
      <c r="I14" s="79">
        <v>0.30299999999999999</v>
      </c>
      <c r="J14" s="79">
        <v>0.30299999999999999</v>
      </c>
      <c r="K14" s="79">
        <v>0.30299999999999999</v>
      </c>
      <c r="L14" s="79">
        <v>0.19234315830199999</v>
      </c>
      <c r="M14" s="79">
        <v>0.21392857634000001</v>
      </c>
      <c r="N14" s="79">
        <v>0.19250641391950002</v>
      </c>
      <c r="O14" s="79">
        <v>0.20923198789300002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0.20385701970386538</v>
      </c>
      <c r="D15" s="76">
        <f t="shared" si="0"/>
        <v>0.19025315921609734</v>
      </c>
      <c r="E15" s="76">
        <f t="shared" si="0"/>
        <v>0.19025315921609734</v>
      </c>
      <c r="F15" s="76">
        <f t="shared" si="0"/>
        <v>9.8403661469256651E-2</v>
      </c>
      <c r="G15" s="76">
        <f t="shared" si="0"/>
        <v>9.8403661469256651E-2</v>
      </c>
      <c r="H15" s="76">
        <f t="shared" si="0"/>
        <v>0.15283584609849674</v>
      </c>
      <c r="I15" s="76">
        <f t="shared" si="0"/>
        <v>0.15283584609849674</v>
      </c>
      <c r="J15" s="76">
        <f t="shared" si="0"/>
        <v>0.15283584609849674</v>
      </c>
      <c r="K15" s="76">
        <f t="shared" si="0"/>
        <v>0.15283584609849674</v>
      </c>
      <c r="L15" s="76">
        <f t="shared" si="0"/>
        <v>9.7019568780010793E-2</v>
      </c>
      <c r="M15" s="76">
        <f t="shared" si="0"/>
        <v>0.10790744214379787</v>
      </c>
      <c r="N15" s="76">
        <f t="shared" si="0"/>
        <v>9.710191633918884E-2</v>
      </c>
      <c r="O15" s="76">
        <f t="shared" si="0"/>
        <v>0.10553844191583196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6.2E-2</v>
      </c>
      <c r="D2" s="77">
        <v>8.0000000000000002E-3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0.24299999999999999</v>
      </c>
      <c r="D3" s="77">
        <v>0.13200000000000001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0.62</v>
      </c>
      <c r="D4" s="77">
        <v>0.66500000000000004</v>
      </c>
      <c r="E4" s="77">
        <v>0.48399999999999999</v>
      </c>
      <c r="F4" s="77">
        <v>0.17399999999999999</v>
      </c>
      <c r="G4" s="77">
        <v>0</v>
      </c>
    </row>
    <row r="5" spans="1:7" x14ac:dyDescent="0.25">
      <c r="B5" s="43" t="s">
        <v>169</v>
      </c>
      <c r="C5" s="76">
        <f>1-SUM(C2:C4)</f>
        <v>7.4999999999999956E-2</v>
      </c>
      <c r="D5" s="76">
        <f t="shared" ref="D5:G5" si="0">1-SUM(D2:D4)</f>
        <v>0.19499999999999995</v>
      </c>
      <c r="E5" s="76">
        <f t="shared" si="0"/>
        <v>0.51600000000000001</v>
      </c>
      <c r="F5" s="76">
        <f t="shared" si="0"/>
        <v>0.82600000000000007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8.3089999999999997E-2</v>
      </c>
      <c r="D2" s="28">
        <v>8.1310000000000007E-2</v>
      </c>
      <c r="E2" s="28">
        <v>7.9619999999999996E-2</v>
      </c>
      <c r="F2" s="28">
        <v>7.7990000000000004E-2</v>
      </c>
      <c r="G2" s="28">
        <v>7.6410000000000006E-2</v>
      </c>
      <c r="H2" s="28">
        <v>7.4889999999999998E-2</v>
      </c>
      <c r="I2" s="28">
        <v>7.3419999999999999E-2</v>
      </c>
      <c r="J2" s="28">
        <v>7.2000000000000008E-2</v>
      </c>
      <c r="K2" s="28">
        <v>7.0639999999999994E-2</v>
      </c>
      <c r="L2" s="28">
        <v>6.9320000000000007E-2</v>
      </c>
      <c r="M2" s="28">
        <v>6.8049999999999999E-2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4.045E-2</v>
      </c>
      <c r="D4" s="28">
        <v>3.986E-2</v>
      </c>
      <c r="E4" s="28">
        <v>3.9300000000000002E-2</v>
      </c>
      <c r="F4" s="28">
        <v>3.8759999999999996E-2</v>
      </c>
      <c r="G4" s="28">
        <v>3.823E-2</v>
      </c>
      <c r="H4" s="28">
        <v>3.7719999999999997E-2</v>
      </c>
      <c r="I4" s="28">
        <v>3.7229999999999999E-2</v>
      </c>
      <c r="J4" s="28">
        <v>3.6749999999999998E-2</v>
      </c>
      <c r="K4" s="28">
        <v>3.6290000000000003E-2</v>
      </c>
      <c r="L4" s="28">
        <v>3.5830000000000001E-2</v>
      </c>
      <c r="M4" s="28">
        <v>3.5400000000000001E-2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0.11700029202675426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0.15283584609849674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0.10258788136823545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1.7000000000000001E-2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0.27733333333333332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27.247</v>
      </c>
      <c r="D13" s="28">
        <v>26.843</v>
      </c>
      <c r="E13" s="28">
        <v>26.468</v>
      </c>
      <c r="F13" s="28">
        <v>26.100999999999999</v>
      </c>
      <c r="G13" s="28">
        <v>25.74</v>
      </c>
      <c r="H13" s="28">
        <v>25.38</v>
      </c>
      <c r="I13" s="28">
        <v>25.041</v>
      </c>
      <c r="J13" s="28">
        <v>24.702000000000002</v>
      </c>
      <c r="K13" s="28">
        <v>24.364000000000001</v>
      </c>
      <c r="L13" s="28">
        <v>24.045000000000002</v>
      </c>
      <c r="M13" s="28">
        <v>23.736999999999998</v>
      </c>
    </row>
    <row r="14" spans="1:13" x14ac:dyDescent="0.25">
      <c r="B14" s="16" t="s">
        <v>170</v>
      </c>
      <c r="C14" s="28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69.047770440302898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40.127093405065906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587.14420029876032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1.4701821374670196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1.7265591195478012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1.7265591195478012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1.7265591195478012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1.7265591195478012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13.259392848861818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13.259392848861818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0.96615864875716684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13.483785833565435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17.016109940848352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23.011096740399847</v>
      </c>
      <c r="E22" s="82" t="s">
        <v>201</v>
      </c>
    </row>
    <row r="23" spans="1:5" ht="15.75" customHeight="1" x14ac:dyDescent="0.25">
      <c r="A23" s="52" t="s">
        <v>34</v>
      </c>
      <c r="B23" s="81">
        <v>4.0000000000000001E-3</v>
      </c>
      <c r="C23" s="81">
        <v>0.95</v>
      </c>
      <c r="D23" s="82">
        <v>4.4338460403923747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18.750061042134508</v>
      </c>
      <c r="E24" s="82" t="s">
        <v>201</v>
      </c>
    </row>
    <row r="25" spans="1:5" ht="15.75" customHeight="1" x14ac:dyDescent="0.25">
      <c r="A25" s="52" t="s">
        <v>87</v>
      </c>
      <c r="B25" s="81">
        <v>0.51100000000000001</v>
      </c>
      <c r="C25" s="81">
        <v>0.95</v>
      </c>
      <c r="D25" s="82">
        <v>18.829881187992399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5.7752133647217558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8.9883699987414101</v>
      </c>
      <c r="E27" s="82" t="s">
        <v>201</v>
      </c>
    </row>
    <row r="28" spans="1:5" ht="15.75" customHeight="1" x14ac:dyDescent="0.25">
      <c r="A28" s="52" t="s">
        <v>84</v>
      </c>
      <c r="B28" s="81">
        <v>0.42399999999999999</v>
      </c>
      <c r="C28" s="81">
        <v>0.95</v>
      </c>
      <c r="D28" s="82">
        <v>1.031557215726383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138.79578001614144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286.40804198649778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286.40804198649778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2.0999149037147795</v>
      </c>
      <c r="E32" s="82" t="s">
        <v>201</v>
      </c>
    </row>
    <row r="33" spans="1:6" ht="15.75" customHeight="1" x14ac:dyDescent="0.25">
      <c r="A33" s="52" t="s">
        <v>83</v>
      </c>
      <c r="B33" s="81">
        <v>0.75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0.22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0.79200000000000004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0.94799999999999995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0.65799999999999992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2.1553208589571549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2.1210371098292189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2020-06-17T04:30:10Z</dcterms:modified>
</cp:coreProperties>
</file>