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890228F-FBCC-44AA-98D8-18529452EEF1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0" i="2"/>
  <c r="A14" i="2"/>
  <c r="A15" i="2"/>
  <c r="A37" i="2"/>
  <c r="A40" i="2"/>
  <c r="A36" i="2"/>
  <c r="A32" i="2"/>
  <c r="A28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9" i="2"/>
  <c r="I21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I5" i="2" s="1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1" i="2" l="1"/>
  <c r="A17" i="2"/>
  <c r="A38" i="2"/>
  <c r="C6" i="51"/>
  <c r="A35" i="2"/>
  <c r="A21" i="2"/>
  <c r="A16" i="2"/>
  <c r="I3" i="2"/>
  <c r="C8" i="51"/>
  <c r="A39" i="2"/>
  <c r="A25" i="2"/>
  <c r="A18" i="2"/>
  <c r="I6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<sst xmlns="http://schemas.openxmlformats.org/spreadsheetml/2006/main" count="1097" uniqueCount="272">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</sst>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21.1</v>
      </c>
    </row>
    <row r="38" spans="1:5" ht="15" customHeight="1" x14ac:dyDescent="0.25">
      <c r="B38" s="16" t="s">
        <v>91</v>
      </c>
      <c r="C38" s="71">
        <v>38.299999999999997</v>
      </c>
      <c r="D38" s="17"/>
      <c r="E38" s="18"/>
    </row>
    <row r="39" spans="1:5" ht="15" customHeight="1" x14ac:dyDescent="0.25">
      <c r="B39" s="16" t="s">
        <v>90</v>
      </c>
      <c r="C39" s="71">
        <v>54</v>
      </c>
      <c r="D39" s="17"/>
      <c r="E39" s="17"/>
    </row>
    <row r="40" spans="1:5" ht="15" customHeight="1" x14ac:dyDescent="0.25">
      <c r="B40" s="16" t="s">
        <v>171</v>
      </c>
      <c r="C40" s="71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2.2343743975899923</v>
      </c>
      <c r="D51" s="17"/>
    </row>
    <row r="52" spans="1:4" ht="15" customHeight="1" x14ac:dyDescent="0.25">
      <c r="B52" s="16" t="s">
        <v>125</v>
      </c>
      <c r="C52" s="72">
        <v>2.19312409885999</v>
      </c>
    </row>
    <row r="53" spans="1:4" ht="15.75" customHeight="1" x14ac:dyDescent="0.25">
      <c r="B53" s="16" t="s">
        <v>126</v>
      </c>
      <c r="C53" s="72">
        <v>2.19312409885999</v>
      </c>
    </row>
    <row r="54" spans="1:4" ht="15.75" customHeight="1" x14ac:dyDescent="0.25">
      <c r="B54" s="16" t="s">
        <v>127</v>
      </c>
      <c r="C54" s="72">
        <v>1.5140675939900001</v>
      </c>
    </row>
    <row r="55" spans="1:4" ht="15.75" customHeight="1" x14ac:dyDescent="0.25">
      <c r="B55" s="16" t="s">
        <v>128</v>
      </c>
      <c r="C55" s="72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0.13938461160000001</v>
      </c>
      <c r="C3" s="26">
        <f>frac_mam_1_5months * 2.6</f>
        <v>0.13938461160000001</v>
      </c>
      <c r="D3" s="26">
        <f>frac_mam_6_11months * 2.6</f>
        <v>0.139953788</v>
      </c>
      <c r="E3" s="26">
        <f>frac_mam_12_23months * 2.6</f>
        <v>0.1095249896</v>
      </c>
      <c r="F3" s="26">
        <f>frac_mam_24_59months * 2.6</f>
        <v>5.8852711753333328E-2</v>
      </c>
    </row>
    <row r="4" spans="1:6" ht="15.75" customHeight="1" x14ac:dyDescent="0.25">
      <c r="A4" s="3" t="s">
        <v>66</v>
      </c>
      <c r="B4" s="26">
        <f>frac_sam_1month * 2.6</f>
        <v>0.10655334560000002</v>
      </c>
      <c r="C4" s="26">
        <f>frac_sam_1_5months * 2.6</f>
        <v>0.10655334560000002</v>
      </c>
      <c r="D4" s="26">
        <f>frac_sam_6_11months * 2.6</f>
        <v>4.1195936599999997E-2</v>
      </c>
      <c r="E4" s="26">
        <f>frac_sam_12_23months * 2.6</f>
        <v>2.6961646400000001E-2</v>
      </c>
      <c r="F4" s="26">
        <f>frac_sam_24_59months * 2.6</f>
        <v>1.879132918E-2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0.49099999999999999</v>
      </c>
      <c r="E2" s="87">
        <f>food_insecure</f>
        <v>0.49099999999999999</v>
      </c>
      <c r="F2" s="87">
        <f>food_insecure</f>
        <v>0.49099999999999999</v>
      </c>
      <c r="G2" s="87">
        <f>food_insecure</f>
        <v>0.49099999999999999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0.49099999999999999</v>
      </c>
      <c r="F5" s="87">
        <f>food_insecure</f>
        <v>0.49099999999999999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8.5937476830384316E-2</v>
      </c>
      <c r="D7" s="87">
        <f>diarrhoea_1_5mo/26</f>
        <v>8.435092687923039E-2</v>
      </c>
      <c r="E7" s="87">
        <f>diarrhoea_6_11mo/26</f>
        <v>8.435092687923039E-2</v>
      </c>
      <c r="F7" s="87">
        <f>diarrhoea_12_23mo/26</f>
        <v>5.8233368999615391E-2</v>
      </c>
      <c r="G7" s="87">
        <f>diarrhoea_24_59mo/26</f>
        <v>5.8233368999615391E-2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0.49099999999999999</v>
      </c>
      <c r="F8" s="87">
        <f>food_insecure</f>
        <v>0.49099999999999999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0.55399999999999994</v>
      </c>
      <c r="E9" s="87">
        <f>IF(ISBLANK(comm_deliv), frac_children_health_facility,1)</f>
        <v>0.55399999999999994</v>
      </c>
      <c r="F9" s="87">
        <f>IF(ISBLANK(comm_deliv), frac_children_health_facility,1)</f>
        <v>0.55399999999999994</v>
      </c>
      <c r="G9" s="87">
        <f>IF(ISBLANK(comm_deliv), frac_children_health_facility,1)</f>
        <v>0.55399999999999994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8.5937476830384316E-2</v>
      </c>
      <c r="D11" s="87">
        <f>diarrhoea_1_5mo/26</f>
        <v>8.435092687923039E-2</v>
      </c>
      <c r="E11" s="87">
        <f>diarrhoea_6_11mo/26</f>
        <v>8.435092687923039E-2</v>
      </c>
      <c r="F11" s="87">
        <f>diarrhoea_12_23mo/26</f>
        <v>5.8233368999615391E-2</v>
      </c>
      <c r="G11" s="87">
        <f>diarrhoea_24_59mo/26</f>
        <v>5.8233368999615391E-2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0.49099999999999999</v>
      </c>
      <c r="I14" s="87">
        <f>food_insecure</f>
        <v>0.49099999999999999</v>
      </c>
      <c r="J14" s="87">
        <f>food_insecure</f>
        <v>0.49099999999999999</v>
      </c>
      <c r="K14" s="87">
        <f>food_insecure</f>
        <v>0.49099999999999999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0.50600000000000001</v>
      </c>
      <c r="I17" s="87">
        <f>frac_PW_health_facility</f>
        <v>0.50600000000000001</v>
      </c>
      <c r="J17" s="87">
        <f>frac_PW_health_facility</f>
        <v>0.50600000000000001</v>
      </c>
      <c r="K17" s="87">
        <f>frac_PW_health_facility</f>
        <v>0.50600000000000001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0.75</v>
      </c>
      <c r="I18" s="87">
        <f>frac_malaria_risk</f>
        <v>0.75</v>
      </c>
      <c r="J18" s="87">
        <f>frac_malaria_risk</f>
        <v>0.75</v>
      </c>
      <c r="K18" s="87">
        <f>frac_malaria_risk</f>
        <v>0.75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0.47100000000000003</v>
      </c>
      <c r="M23" s="87">
        <f>famplan_unmet_need</f>
        <v>0.47100000000000003</v>
      </c>
      <c r="N23" s="87">
        <f>famplan_unmet_need</f>
        <v>0.47100000000000003</v>
      </c>
      <c r="O23" s="87">
        <f>famplan_unmet_need</f>
        <v>0.47100000000000003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0.45414006031131715</v>
      </c>
      <c r="M24" s="87">
        <f>(1-food_insecure)*(0.49)+food_insecure*(0.7)</f>
        <v>0.59310999999999992</v>
      </c>
      <c r="N24" s="87">
        <f>(1-food_insecure)*(0.49)+food_insecure*(0.7)</f>
        <v>0.59310999999999992</v>
      </c>
      <c r="O24" s="87">
        <f>(1-food_insecure)*(0.49)+food_insecure*(0.7)</f>
        <v>0.59310999999999992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0.19463145441913593</v>
      </c>
      <c r="M25" s="87">
        <f>(1-food_insecure)*(0.21)+food_insecure*(0.3)</f>
        <v>0.25418999999999997</v>
      </c>
      <c r="N25" s="87">
        <f>(1-food_insecure)*(0.21)+food_insecure*(0.3)</f>
        <v>0.25418999999999997</v>
      </c>
      <c r="O25" s="87">
        <f>(1-food_insecure)*(0.21)+food_insecure*(0.3)</f>
        <v>0.25418999999999997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0.11692129151344292</v>
      </c>
      <c r="M26" s="87">
        <f>(1-food_insecure)*(0.3)</f>
        <v>0.1527</v>
      </c>
      <c r="N26" s="87">
        <f>(1-food_insecure)*(0.3)</f>
        <v>0.1527</v>
      </c>
      <c r="O26" s="87">
        <f>(1-food_insecure)*(0.3)</f>
        <v>0.1527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0.23430719375610401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0.75</v>
      </c>
      <c r="D33" s="87">
        <f t="shared" si="3"/>
        <v>0.75</v>
      </c>
      <c r="E33" s="87">
        <f t="shared" si="3"/>
        <v>0.75</v>
      </c>
      <c r="F33" s="87">
        <f t="shared" si="3"/>
        <v>0.75</v>
      </c>
      <c r="G33" s="87">
        <f t="shared" si="3"/>
        <v>0.75</v>
      </c>
      <c r="H33" s="87">
        <f t="shared" si="3"/>
        <v>0.75</v>
      </c>
      <c r="I33" s="87">
        <f t="shared" si="3"/>
        <v>0.75</v>
      </c>
      <c r="J33" s="87">
        <f t="shared" si="3"/>
        <v>0.75</v>
      </c>
      <c r="K33" s="87">
        <f t="shared" si="3"/>
        <v>0.75</v>
      </c>
      <c r="L33" s="87">
        <f t="shared" si="3"/>
        <v>0.75</v>
      </c>
      <c r="M33" s="87">
        <f t="shared" si="3"/>
        <v>0.75</v>
      </c>
      <c r="N33" s="87">
        <f t="shared" si="3"/>
        <v>0.75</v>
      </c>
      <c r="O33" s="87">
        <f t="shared" si="3"/>
        <v>0.75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2293986.8250000002</v>
      </c>
      <c r="C2" s="74">
        <v>3419000</v>
      </c>
      <c r="D2" s="74">
        <v>5168000</v>
      </c>
      <c r="E2" s="74">
        <v>4627000</v>
      </c>
      <c r="F2" s="74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2697183.3730741013</v>
      </c>
      <c r="I2" s="22">
        <f>G2-H2</f>
        <v>16175816.626925899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2341522.17</v>
      </c>
      <c r="C3" s="74">
        <v>3533000</v>
      </c>
      <c r="D3" s="74">
        <v>5333000</v>
      </c>
      <c r="E3" s="74">
        <v>4586000</v>
      </c>
      <c r="F3" s="74">
        <v>5563000</v>
      </c>
      <c r="G3" s="22">
        <f t="shared" si="0"/>
        <v>19015000</v>
      </c>
      <c r="H3" s="22">
        <f t="shared" si="1"/>
        <v>2753073.6426999266</v>
      </c>
      <c r="I3" s="22">
        <f t="shared" ref="I3:I15" si="3">G3-H3</f>
        <v>16261926.357300073</v>
      </c>
    </row>
    <row r="4" spans="1:9" ht="15.75" customHeight="1" x14ac:dyDescent="0.25">
      <c r="A4" s="7">
        <f t="shared" si="2"/>
        <v>2022</v>
      </c>
      <c r="B4" s="73">
        <v>2389172.6039999998</v>
      </c>
      <c r="C4" s="74">
        <v>3637000</v>
      </c>
      <c r="D4" s="74">
        <v>5509000</v>
      </c>
      <c r="E4" s="74">
        <v>4569000</v>
      </c>
      <c r="F4" s="74">
        <v>5454000</v>
      </c>
      <c r="G4" s="22">
        <f t="shared" si="0"/>
        <v>19169000</v>
      </c>
      <c r="H4" s="22">
        <f t="shared" si="1"/>
        <v>2809099.2296404988</v>
      </c>
      <c r="I4" s="22">
        <f t="shared" si="3"/>
        <v>16359900.770359501</v>
      </c>
    </row>
    <row r="5" spans="1:9" ht="15.75" customHeight="1" x14ac:dyDescent="0.25">
      <c r="A5" s="7">
        <f t="shared" si="2"/>
        <v>2023</v>
      </c>
      <c r="B5" s="73">
        <v>2436969.6389999995</v>
      </c>
      <c r="C5" s="74">
        <v>3737000</v>
      </c>
      <c r="D5" s="74">
        <v>5697000</v>
      </c>
      <c r="E5" s="74">
        <v>4572000</v>
      </c>
      <c r="F5" s="74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7">
        <f t="shared" si="2"/>
        <v>2024</v>
      </c>
      <c r="B6" s="73">
        <v>2484977.2739999997</v>
      </c>
      <c r="C6" s="74">
        <v>3841000</v>
      </c>
      <c r="D6" s="74">
        <v>5896000</v>
      </c>
      <c r="E6" s="74">
        <v>4587000</v>
      </c>
      <c r="F6" s="74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7">
        <f t="shared" si="2"/>
        <v>2025</v>
      </c>
      <c r="B7" s="73">
        <v>2533150.8930000002</v>
      </c>
      <c r="C7" s="74">
        <v>3952000</v>
      </c>
      <c r="D7" s="74">
        <v>6103000</v>
      </c>
      <c r="E7" s="74">
        <v>4610000</v>
      </c>
      <c r="F7" s="74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7">
        <f t="shared" si="2"/>
        <v>2026</v>
      </c>
      <c r="B8" s="73">
        <v>2584416.9172000005</v>
      </c>
      <c r="C8" s="74">
        <v>4065000</v>
      </c>
      <c r="D8" s="74">
        <v>6320000</v>
      </c>
      <c r="E8" s="74">
        <v>4640000</v>
      </c>
      <c r="F8" s="74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7">
        <f t="shared" si="2"/>
        <v>2027</v>
      </c>
      <c r="B9" s="73">
        <v>2635959.9792000004</v>
      </c>
      <c r="C9" s="74">
        <v>4186000</v>
      </c>
      <c r="D9" s="74">
        <v>6545000</v>
      </c>
      <c r="E9" s="74">
        <v>4678000</v>
      </c>
      <c r="F9" s="74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7">
        <f t="shared" si="2"/>
        <v>2028</v>
      </c>
      <c r="B10" s="73">
        <v>2687773.6424000007</v>
      </c>
      <c r="C10" s="74">
        <v>4309000</v>
      </c>
      <c r="D10" s="74">
        <v>6776000</v>
      </c>
      <c r="E10" s="74">
        <v>4714000</v>
      </c>
      <c r="F10" s="74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7">
        <f t="shared" si="2"/>
        <v>2029</v>
      </c>
      <c r="B11" s="73">
        <v>2739816.6172000002</v>
      </c>
      <c r="C11" s="74">
        <v>4431000</v>
      </c>
      <c r="D11" s="74">
        <v>7008000</v>
      </c>
      <c r="E11" s="74">
        <v>4737000</v>
      </c>
      <c r="F11" s="74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7">
        <f t="shared" si="2"/>
        <v>2030</v>
      </c>
      <c r="B12" s="73">
        <v>2792047.6140000001</v>
      </c>
      <c r="C12" s="74">
        <v>4547000</v>
      </c>
      <c r="D12" s="74">
        <v>7240000</v>
      </c>
      <c r="E12" s="74">
        <v>4737000</v>
      </c>
      <c r="F12" s="74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7" t="str">
        <f t="shared" si="2"/>
        <v/>
      </c>
      <c r="B13" s="73">
        <v>3296000</v>
      </c>
      <c r="C13" s="74">
        <v>5019000</v>
      </c>
      <c r="D13" s="74">
        <v>4699000</v>
      </c>
      <c r="E13" s="74">
        <v>5747000</v>
      </c>
      <c r="F13" s="74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3.202793625E-2</v>
      </c>
    </row>
    <row r="4" spans="1:8" ht="15.75" customHeight="1" x14ac:dyDescent="0.25">
      <c r="B4" s="24" t="s">
        <v>7</v>
      </c>
      <c r="C4" s="75">
        <v>0.19367297650929177</v>
      </c>
    </row>
    <row r="5" spans="1:8" ht="15.75" customHeight="1" x14ac:dyDescent="0.25">
      <c r="B5" s="24" t="s">
        <v>8</v>
      </c>
      <c r="C5" s="75">
        <v>0.1095401979954703</v>
      </c>
    </row>
    <row r="6" spans="1:8" ht="15.75" customHeight="1" x14ac:dyDescent="0.25">
      <c r="B6" s="24" t="s">
        <v>10</v>
      </c>
      <c r="C6" s="75">
        <v>0.13938441825982575</v>
      </c>
    </row>
    <row r="7" spans="1:8" ht="15.75" customHeight="1" x14ac:dyDescent="0.25">
      <c r="B7" s="24" t="s">
        <v>13</v>
      </c>
      <c r="C7" s="75">
        <v>0.11433477443181297</v>
      </c>
    </row>
    <row r="8" spans="1:8" ht="15.75" customHeight="1" x14ac:dyDescent="0.25">
      <c r="B8" s="24" t="s">
        <v>14</v>
      </c>
      <c r="C8" s="75">
        <v>1.2096011787038438E-2</v>
      </c>
    </row>
    <row r="9" spans="1:8" ht="15.75" customHeight="1" x14ac:dyDescent="0.25">
      <c r="B9" s="24" t="s">
        <v>27</v>
      </c>
      <c r="C9" s="75">
        <v>0.12806267404646174</v>
      </c>
    </row>
    <row r="10" spans="1:8" ht="15.75" customHeight="1" x14ac:dyDescent="0.25">
      <c r="B10" s="24" t="s">
        <v>15</v>
      </c>
      <c r="C10" s="75">
        <v>0.27088101072009907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6.2588082065473505E-2</v>
      </c>
      <c r="D14" s="75">
        <v>6.2588082065473505E-2</v>
      </c>
      <c r="E14" s="75">
        <v>6.0012698239036599E-2</v>
      </c>
      <c r="F14" s="75">
        <v>6.0012698239036599E-2</v>
      </c>
    </row>
    <row r="15" spans="1:8" ht="15.75" customHeight="1" x14ac:dyDescent="0.25">
      <c r="B15" s="24" t="s">
        <v>16</v>
      </c>
      <c r="C15" s="75">
        <v>0.232411352932204</v>
      </c>
      <c r="D15" s="75">
        <v>0.232411352932204</v>
      </c>
      <c r="E15" s="75">
        <v>0.17467394269857001</v>
      </c>
      <c r="F15" s="75">
        <v>0.17467394269857001</v>
      </c>
    </row>
    <row r="16" spans="1:8" ht="15.75" customHeight="1" x14ac:dyDescent="0.25">
      <c r="B16" s="24" t="s">
        <v>17</v>
      </c>
      <c r="C16" s="75">
        <v>3.3491903870737402E-2</v>
      </c>
      <c r="D16" s="75">
        <v>3.3491903870737402E-2</v>
      </c>
      <c r="E16" s="75">
        <v>3.35450357678155E-2</v>
      </c>
      <c r="F16" s="75">
        <v>3.35450357678155E-2</v>
      </c>
    </row>
    <row r="17" spans="1:8" ht="15.75" customHeight="1" x14ac:dyDescent="0.25">
      <c r="B17" s="24" t="s">
        <v>18</v>
      </c>
      <c r="C17" s="75">
        <v>7.7626055314307611E-3</v>
      </c>
      <c r="D17" s="75">
        <v>7.7626055314307611E-3</v>
      </c>
      <c r="E17" s="75">
        <v>2.1367596135445401E-2</v>
      </c>
      <c r="F17" s="75">
        <v>2.1367596135445401E-2</v>
      </c>
    </row>
    <row r="18" spans="1:8" ht="15.75" customHeight="1" x14ac:dyDescent="0.25">
      <c r="B18" s="24" t="s">
        <v>19</v>
      </c>
      <c r="C18" s="75">
        <v>9.6654758857642603E-2</v>
      </c>
      <c r="D18" s="75">
        <v>9.6654758857642603E-2</v>
      </c>
      <c r="E18" s="75">
        <v>0.13472193990474701</v>
      </c>
      <c r="F18" s="75">
        <v>0.13472193990474701</v>
      </c>
    </row>
    <row r="19" spans="1:8" ht="15.75" customHeight="1" x14ac:dyDescent="0.25">
      <c r="B19" s="24" t="s">
        <v>20</v>
      </c>
      <c r="C19" s="75">
        <v>2.7952815404008499E-2</v>
      </c>
      <c r="D19" s="75">
        <v>2.7952815404008499E-2</v>
      </c>
      <c r="E19" s="75">
        <v>3.2534046172570302E-2</v>
      </c>
      <c r="F19" s="75">
        <v>3.2534046172570302E-2</v>
      </c>
    </row>
    <row r="20" spans="1:8" ht="15.75" customHeight="1" x14ac:dyDescent="0.25">
      <c r="B20" s="24" t="s">
        <v>21</v>
      </c>
      <c r="C20" s="75">
        <v>2.1983284676434799E-2</v>
      </c>
      <c r="D20" s="75">
        <v>2.1983284676434799E-2</v>
      </c>
      <c r="E20" s="75">
        <v>1.0619763868658001E-2</v>
      </c>
      <c r="F20" s="75">
        <v>1.0619763868658001E-2</v>
      </c>
    </row>
    <row r="21" spans="1:8" ht="15.75" customHeight="1" x14ac:dyDescent="0.25">
      <c r="B21" s="24" t="s">
        <v>22</v>
      </c>
      <c r="C21" s="75">
        <v>3.7197815097484502E-2</v>
      </c>
      <c r="D21" s="75">
        <v>3.7197815097484502E-2</v>
      </c>
      <c r="E21" s="75">
        <v>9.4020318510275397E-2</v>
      </c>
      <c r="F21" s="75">
        <v>9.4020318510275397E-2</v>
      </c>
    </row>
    <row r="22" spans="1:8" ht="15.75" customHeight="1" x14ac:dyDescent="0.25">
      <c r="B22" s="24" t="s">
        <v>23</v>
      </c>
      <c r="C22" s="75">
        <v>0.4799573815645839</v>
      </c>
      <c r="D22" s="75">
        <v>0.4799573815645839</v>
      </c>
      <c r="E22" s="75">
        <v>0.4385046587028818</v>
      </c>
      <c r="F22" s="75">
        <v>0.4385046587028818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</v>
      </c>
    </row>
    <row r="27" spans="1:8" ht="15.75" customHeight="1" x14ac:dyDescent="0.25">
      <c r="B27" s="24" t="s">
        <v>39</v>
      </c>
      <c r="C27" s="75">
        <v>2.9999999999999997E-4</v>
      </c>
    </row>
    <row r="28" spans="1:8" ht="15.75" customHeight="1" x14ac:dyDescent="0.25">
      <c r="B28" s="24" t="s">
        <v>40</v>
      </c>
      <c r="C28" s="75">
        <v>0.15890000000000001</v>
      </c>
    </row>
    <row r="29" spans="1:8" ht="15.75" customHeight="1" x14ac:dyDescent="0.25">
      <c r="B29" s="24" t="s">
        <v>41</v>
      </c>
      <c r="C29" s="75">
        <v>0.126</v>
      </c>
    </row>
    <row r="30" spans="1:8" ht="15.75" customHeight="1" x14ac:dyDescent="0.25">
      <c r="B30" s="24" t="s">
        <v>42</v>
      </c>
      <c r="C30" s="75">
        <v>0.12429999999999999</v>
      </c>
    </row>
    <row r="31" spans="1:8" ht="15.75" customHeight="1" x14ac:dyDescent="0.25">
      <c r="B31" s="24" t="s">
        <v>43</v>
      </c>
      <c r="C31" s="75">
        <v>3.9E-2</v>
      </c>
    </row>
    <row r="32" spans="1:8" ht="15.75" customHeight="1" x14ac:dyDescent="0.25">
      <c r="B32" s="24" t="s">
        <v>44</v>
      </c>
      <c r="C32" s="75">
        <v>8.9999999999999998E-4</v>
      </c>
    </row>
    <row r="33" spans="2:3" ht="15.75" customHeight="1" x14ac:dyDescent="0.25">
      <c r="B33" s="24" t="s">
        <v>45</v>
      </c>
      <c r="C33" s="75">
        <v>6.8499999999999991E-2</v>
      </c>
    </row>
    <row r="34" spans="2:3" ht="15.75" customHeight="1" x14ac:dyDescent="0.25">
      <c r="B34" s="24" t="s">
        <v>46</v>
      </c>
      <c r="C34" s="75">
        <v>0.38130000000000003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0.64804329207373279</v>
      </c>
      <c r="D2" s="76">
        <v>0.64804329207373279</v>
      </c>
      <c r="E2" s="76">
        <v>0.55130475402726142</v>
      </c>
      <c r="F2" s="76">
        <v>0.30652317609677421</v>
      </c>
      <c r="G2" s="76">
        <v>0.27669126674972311</v>
      </c>
    </row>
    <row r="3" spans="1:15" ht="15.75" customHeight="1" x14ac:dyDescent="0.25">
      <c r="A3" s="5"/>
      <c r="B3" s="11" t="s">
        <v>118</v>
      </c>
      <c r="C3" s="76">
        <v>0.22001469792626729</v>
      </c>
      <c r="D3" s="76">
        <v>0.22001469792626729</v>
      </c>
      <c r="E3" s="76">
        <v>0.25760967597273854</v>
      </c>
      <c r="F3" s="76">
        <v>0.31453685390322578</v>
      </c>
      <c r="G3" s="76">
        <v>0.32901106991694345</v>
      </c>
    </row>
    <row r="4" spans="1:15" ht="15.75" customHeight="1" x14ac:dyDescent="0.25">
      <c r="A4" s="5"/>
      <c r="B4" s="11" t="s">
        <v>116</v>
      </c>
      <c r="C4" s="77">
        <v>8.6961779318181817E-2</v>
      </c>
      <c r="D4" s="77">
        <v>8.6961779318181817E-2</v>
      </c>
      <c r="E4" s="77">
        <v>0.13465097160621764</v>
      </c>
      <c r="F4" s="77">
        <v>0.2463109805</v>
      </c>
      <c r="G4" s="77">
        <v>0.2635255739865997</v>
      </c>
    </row>
    <row r="5" spans="1:15" ht="15.75" customHeight="1" x14ac:dyDescent="0.25">
      <c r="A5" s="5"/>
      <c r="B5" s="11" t="s">
        <v>119</v>
      </c>
      <c r="C5" s="77">
        <v>4.4980230681818174E-2</v>
      </c>
      <c r="D5" s="77">
        <v>4.4980230681818174E-2</v>
      </c>
      <c r="E5" s="77">
        <v>5.6434598393782391E-2</v>
      </c>
      <c r="F5" s="77">
        <v>0.13262898950000002</v>
      </c>
      <c r="G5" s="77">
        <v>0.13077208934673368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0.77735070431602193</v>
      </c>
      <c r="D8" s="76">
        <v>0.77735070431602193</v>
      </c>
      <c r="E8" s="76">
        <v>0.76163038962124463</v>
      </c>
      <c r="F8" s="76">
        <v>0.7874197942766632</v>
      </c>
      <c r="G8" s="76">
        <v>0.84686537881887047</v>
      </c>
    </row>
    <row r="9" spans="1:15" ht="15.75" customHeight="1" x14ac:dyDescent="0.25">
      <c r="B9" s="7" t="s">
        <v>121</v>
      </c>
      <c r="C9" s="76">
        <v>0.12805777368397789</v>
      </c>
      <c r="D9" s="76">
        <v>0.12805777368397789</v>
      </c>
      <c r="E9" s="76">
        <v>0.16869663937875534</v>
      </c>
      <c r="F9" s="76">
        <v>0.16008534572333688</v>
      </c>
      <c r="G9" s="76">
        <v>0.12327152851446282</v>
      </c>
    </row>
    <row r="10" spans="1:15" ht="15.75" customHeight="1" x14ac:dyDescent="0.25">
      <c r="B10" s="7" t="s">
        <v>122</v>
      </c>
      <c r="C10" s="77">
        <v>5.3609466000000001E-2</v>
      </c>
      <c r="D10" s="77">
        <v>5.3609466000000001E-2</v>
      </c>
      <c r="E10" s="77">
        <v>5.3828379999999995E-2</v>
      </c>
      <c r="F10" s="77">
        <v>4.2124995999999998E-2</v>
      </c>
      <c r="G10" s="77">
        <v>2.2635658366666665E-2</v>
      </c>
    </row>
    <row r="11" spans="1:15" ht="15.75" customHeight="1" x14ac:dyDescent="0.25">
      <c r="B11" s="7" t="s">
        <v>123</v>
      </c>
      <c r="C11" s="77">
        <v>4.0982056000000003E-2</v>
      </c>
      <c r="D11" s="77">
        <v>4.0982056000000003E-2</v>
      </c>
      <c r="E11" s="77">
        <v>1.5844590999999998E-2</v>
      </c>
      <c r="F11" s="77">
        <v>1.0369863999999999E-2</v>
      </c>
      <c r="G11" s="77">
        <v>7.2274342999999993E-3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0.90404206074999993</v>
      </c>
      <c r="D14" s="78">
        <v>0.87950470141100001</v>
      </c>
      <c r="E14" s="78">
        <v>0.87950470141100001</v>
      </c>
      <c r="F14" s="78">
        <v>0.57788545592399998</v>
      </c>
      <c r="G14" s="78">
        <v>0.57788545592399998</v>
      </c>
      <c r="H14" s="79">
        <v>0.48</v>
      </c>
      <c r="I14" s="79">
        <v>0.48</v>
      </c>
      <c r="J14" s="79">
        <v>0.48</v>
      </c>
      <c r="K14" s="79">
        <v>0.48</v>
      </c>
      <c r="L14" s="79">
        <v>0.47829893366999998</v>
      </c>
      <c r="M14" s="79">
        <v>0.38050847087099998</v>
      </c>
      <c r="N14" s="79">
        <v>0.39442582107399998</v>
      </c>
      <c r="O14" s="79">
        <v>0.370450833097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0.40397224640783147</v>
      </c>
      <c r="D15" s="76">
        <f t="shared" si="0"/>
        <v>0.39300769884588665</v>
      </c>
      <c r="E15" s="76">
        <f t="shared" si="0"/>
        <v>0.39300769884588665</v>
      </c>
      <c r="F15" s="76">
        <f t="shared" si="0"/>
        <v>0.25822878816319739</v>
      </c>
      <c r="G15" s="76">
        <f t="shared" si="0"/>
        <v>0.25822878816319739</v>
      </c>
      <c r="H15" s="76">
        <f t="shared" si="0"/>
        <v>0.21448855832536454</v>
      </c>
      <c r="I15" s="76">
        <f t="shared" si="0"/>
        <v>0.21448855832536454</v>
      </c>
      <c r="J15" s="76">
        <f t="shared" si="0"/>
        <v>0.21448855832536454</v>
      </c>
      <c r="K15" s="76">
        <f t="shared" si="0"/>
        <v>0.21448855832536454</v>
      </c>
      <c r="L15" s="76">
        <f t="shared" si="0"/>
        <v>0.21372843485716136</v>
      </c>
      <c r="M15" s="76">
        <f t="shared" si="0"/>
        <v>0.17003065280772867</v>
      </c>
      <c r="N15" s="76">
        <f t="shared" si="0"/>
        <v>0.1762496369342926</v>
      </c>
      <c r="O15" s="76">
        <f t="shared" si="0"/>
        <v>0.16553638566959536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0.52100000000000002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0.08</v>
      </c>
      <c r="D3" s="77">
        <v>0.13699999999999998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7.0000000000000007E-2</v>
      </c>
      <c r="D4" s="77">
        <v>0.31900000000000001</v>
      </c>
      <c r="E4" s="77">
        <v>0.98199999999999998</v>
      </c>
      <c r="F4" s="77">
        <v>0.72299999999999998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2.2999999999999909E-2</v>
      </c>
      <c r="E5" s="76">
        <f t="shared" si="0"/>
        <v>1.8000000000000016E-2</v>
      </c>
      <c r="F5" s="76">
        <f t="shared" si="0"/>
        <v>0.27700000000000002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0.33366999999999997</v>
      </c>
      <c r="D2" s="28">
        <v>0.32547999999999999</v>
      </c>
      <c r="E2" s="28">
        <v>0.31738</v>
      </c>
      <c r="F2" s="28">
        <v>0.30939</v>
      </c>
      <c r="G2" s="28">
        <v>0.30152000000000001</v>
      </c>
      <c r="H2" s="28">
        <v>0.29379</v>
      </c>
      <c r="I2" s="28">
        <v>0.28620000000000001</v>
      </c>
      <c r="J2" s="28">
        <v>0.27876000000000001</v>
      </c>
      <c r="K2" s="28">
        <v>0.27146999999999999</v>
      </c>
      <c r="L2" s="28">
        <v>0.26434000000000002</v>
      </c>
      <c r="M2" s="28">
        <v>0.25736999999999999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4.376E-2</v>
      </c>
      <c r="D4" s="28">
        <v>4.3520000000000003E-2</v>
      </c>
      <c r="E4" s="28">
        <v>4.3289999999999995E-2</v>
      </c>
      <c r="F4" s="28">
        <v>4.3060000000000001E-2</v>
      </c>
      <c r="G4" s="28">
        <v>4.2839999999999996E-2</v>
      </c>
      <c r="H4" s="28">
        <v>4.2630000000000001E-2</v>
      </c>
      <c r="I4" s="28">
        <v>4.2430000000000002E-2</v>
      </c>
      <c r="J4" s="28">
        <v>4.224E-2</v>
      </c>
      <c r="K4" s="28">
        <v>4.2060000000000007E-2</v>
      </c>
      <c r="L4" s="28">
        <v>4.1880000000000001E-2</v>
      </c>
      <c r="M4" s="28">
        <v>4.1710000000000004E-2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0.28536731275910099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0.21448855832536454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0.17676596938291353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0.5741666666666666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0.80933333333333335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54.54</v>
      </c>
      <c r="D13" s="28">
        <v>52.48</v>
      </c>
      <c r="E13" s="28">
        <v>50.536000000000001</v>
      </c>
      <c r="F13" s="28">
        <v>48.694000000000003</v>
      </c>
      <c r="G13" s="28">
        <v>46.921999999999997</v>
      </c>
      <c r="H13" s="28">
        <v>45.23</v>
      </c>
      <c r="I13" s="28">
        <v>43.616</v>
      </c>
      <c r="J13" s="28">
        <v>42.084000000000003</v>
      </c>
      <c r="K13" s="28">
        <v>40.587000000000003</v>
      </c>
      <c r="L13" s="28">
        <v>39.165999999999997</v>
      </c>
      <c r="M13" s="28">
        <v>37.823</v>
      </c>
    </row>
    <row r="14" spans="1:13" x14ac:dyDescent="0.25">
      <c r="B14" s="16" t="s">
        <v>170</v>
      </c>
      <c r="C14" s="28">
        <f>maternal_mortality</f>
        <v>0.2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37.19399420609443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44.687863506355853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87.750761200273303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0.20174601209051393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1.1317019325042972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1.1317019325042972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1.1317019325042972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1.1317019325042972</v>
      </c>
      <c r="E13" s="82" t="s">
        <v>201</v>
      </c>
    </row>
    <row r="14" spans="1:5" ht="15.75" customHeight="1" x14ac:dyDescent="0.25">
      <c r="A14" s="11" t="s">
        <v>187</v>
      </c>
      <c r="B14" s="81">
        <v>0.214</v>
      </c>
      <c r="C14" s="81">
        <v>0.95</v>
      </c>
      <c r="D14" s="82">
        <v>14.212925375476214</v>
      </c>
      <c r="E14" s="82" t="s">
        <v>201</v>
      </c>
    </row>
    <row r="15" spans="1:5" ht="15.75" customHeight="1" x14ac:dyDescent="0.25">
      <c r="A15" s="11" t="s">
        <v>207</v>
      </c>
      <c r="B15" s="81">
        <v>0.214</v>
      </c>
      <c r="C15" s="81">
        <v>0.95</v>
      </c>
      <c r="D15" s="82">
        <v>14.212925375476214</v>
      </c>
      <c r="E15" s="82" t="s">
        <v>201</v>
      </c>
    </row>
    <row r="16" spans="1:5" ht="15.75" customHeight="1" x14ac:dyDescent="0.25">
      <c r="A16" s="52" t="s">
        <v>57</v>
      </c>
      <c r="B16" s="81">
        <v>0.56100000000000005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0.2692044645575572</v>
      </c>
      <c r="E17" s="82" t="s">
        <v>201</v>
      </c>
    </row>
    <row r="18" spans="1:5" ht="15.9" customHeight="1" x14ac:dyDescent="0.25">
      <c r="A18" s="52" t="s">
        <v>173</v>
      </c>
      <c r="B18" s="81">
        <v>0.26</v>
      </c>
      <c r="C18" s="81">
        <v>0.95</v>
      </c>
      <c r="D18" s="82">
        <v>2.121285075768927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2.018086277984164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24.240556138631135</v>
      </c>
      <c r="E22" s="82" t="s">
        <v>201</v>
      </c>
    </row>
    <row r="23" spans="1:5" ht="15.75" customHeight="1" x14ac:dyDescent="0.25">
      <c r="A23" s="52" t="s">
        <v>34</v>
      </c>
      <c r="B23" s="81">
        <v>0.77900000000000003</v>
      </c>
      <c r="C23" s="81">
        <v>0.95</v>
      </c>
      <c r="D23" s="82">
        <v>4.6734447573928835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20.520932391194332</v>
      </c>
      <c r="E24" s="82" t="s">
        <v>201</v>
      </c>
    </row>
    <row r="25" spans="1:5" ht="15.75" customHeight="1" x14ac:dyDescent="0.25">
      <c r="A25" s="52" t="s">
        <v>87</v>
      </c>
      <c r="B25" s="81">
        <v>0.28999999999999998</v>
      </c>
      <c r="C25" s="81">
        <v>0.95</v>
      </c>
      <c r="D25" s="82">
        <v>20.521119452059189</v>
      </c>
      <c r="E25" s="82" t="s">
        <v>201</v>
      </c>
    </row>
    <row r="26" spans="1:5" ht="15.75" customHeight="1" x14ac:dyDescent="0.25">
      <c r="A26" s="52" t="s">
        <v>137</v>
      </c>
      <c r="B26" s="81">
        <v>0.214</v>
      </c>
      <c r="C26" s="81">
        <v>0.95</v>
      </c>
      <c r="D26" s="82">
        <v>4.6905958282555229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4.1416059514617425</v>
      </c>
      <c r="E27" s="82" t="s">
        <v>201</v>
      </c>
    </row>
    <row r="28" spans="1:5" ht="15.75" customHeight="1" x14ac:dyDescent="0.25">
      <c r="A28" s="52" t="s">
        <v>84</v>
      </c>
      <c r="B28" s="81">
        <v>0.44799999999999995</v>
      </c>
      <c r="C28" s="81">
        <v>0.95</v>
      </c>
      <c r="D28" s="82">
        <v>0.65340748479497746</v>
      </c>
      <c r="E28" s="82" t="s">
        <v>201</v>
      </c>
    </row>
    <row r="29" spans="1:5" ht="15.75" customHeight="1" x14ac:dyDescent="0.25">
      <c r="A29" s="52" t="s">
        <v>58</v>
      </c>
      <c r="B29" s="81">
        <v>0.26</v>
      </c>
      <c r="C29" s="81">
        <v>0.95</v>
      </c>
      <c r="D29" s="82">
        <v>66.094319306946403</v>
      </c>
      <c r="E29" s="82" t="s">
        <v>201</v>
      </c>
    </row>
    <row r="30" spans="1:5" ht="15.75" customHeight="1" x14ac:dyDescent="0.25">
      <c r="A30" s="52" t="s">
        <v>67</v>
      </c>
      <c r="B30" s="81">
        <v>3.0000000000000001E-3</v>
      </c>
      <c r="C30" s="81">
        <v>0.95</v>
      </c>
      <c r="D30" s="82">
        <v>188.42874531871882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188.42874531871882</v>
      </c>
      <c r="E31" s="82" t="s">
        <v>201</v>
      </c>
    </row>
    <row r="32" spans="1:5" ht="15.75" customHeight="1" x14ac:dyDescent="0.25">
      <c r="A32" s="52" t="s">
        <v>28</v>
      </c>
      <c r="B32" s="81">
        <v>0.89</v>
      </c>
      <c r="C32" s="81">
        <v>0.95</v>
      </c>
      <c r="D32" s="82">
        <v>0.52185419969466551</v>
      </c>
      <c r="E32" s="82" t="s">
        <v>201</v>
      </c>
    </row>
    <row r="33" spans="1:6" ht="15.75" customHeight="1" x14ac:dyDescent="0.25">
      <c r="A33" s="52" t="s">
        <v>83</v>
      </c>
      <c r="B33" s="81">
        <v>0.51900000000000002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0.752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0.156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0.55600000000000005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0.126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0.17499999999999999</v>
      </c>
      <c r="C38" s="81">
        <v>0.95</v>
      </c>
      <c r="D38" s="82">
        <v>1.9279883421776427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0.54581257617834045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2020-06-17T04:30:15Z</dcterms:modified>
</cp:coreProperties>
</file>