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ACF4ABB-0511-4264-A3FE-D4011589ED26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22" i="2"/>
  <c r="I30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15" i="2" l="1"/>
  <c r="A36" i="2"/>
  <c r="A30" i="2"/>
  <c r="A31" i="2"/>
  <c r="A17" i="2"/>
  <c r="A38" i="2"/>
  <c r="A32" i="2"/>
  <c r="A40" i="2"/>
  <c r="I6" i="2"/>
  <c r="C6" i="51"/>
  <c r="A35" i="2"/>
  <c r="A21" i="2"/>
  <c r="A16" i="2"/>
  <c r="A19" i="2"/>
  <c r="I5" i="2"/>
  <c r="I3" i="2"/>
  <c r="C8" i="51"/>
  <c r="A39" i="2"/>
  <c r="A25" i="2"/>
  <c r="A18" i="2"/>
  <c r="A23" i="2"/>
  <c r="A14" i="2"/>
  <c r="A27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<sst xmlns="http://schemas.openxmlformats.org/spreadsheetml/2006/main" count="1097" uniqueCount="272">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</sst>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12.1</v>
      </c>
    </row>
    <row r="38" spans="1:5" ht="15" customHeight="1" x14ac:dyDescent="0.25">
      <c r="B38" s="16" t="s">
        <v>91</v>
      </c>
      <c r="C38" s="71">
        <v>20</v>
      </c>
      <c r="D38" s="17"/>
      <c r="E38" s="18"/>
    </row>
    <row r="39" spans="1:5" ht="15" customHeight="1" x14ac:dyDescent="0.25">
      <c r="B39" s="16" t="s">
        <v>90</v>
      </c>
      <c r="C39" s="71">
        <v>22.5</v>
      </c>
      <c r="D39" s="17"/>
      <c r="E39" s="17"/>
    </row>
    <row r="40" spans="1:5" ht="15" customHeight="1" x14ac:dyDescent="0.25">
      <c r="B40" s="16" t="s">
        <v>171</v>
      </c>
      <c r="C40" s="71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6.7400000000000002E-2</v>
      </c>
      <c r="D46" s="17"/>
    </row>
    <row r="47" spans="1:5" ht="15.75" customHeight="1" x14ac:dyDescent="0.25">
      <c r="B47" s="16" t="s">
        <v>12</v>
      </c>
      <c r="C47" s="67">
        <v>0.10289999999999999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0.81030000000000002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1.07286864494499</v>
      </c>
      <c r="D51" s="17"/>
    </row>
    <row r="52" spans="1:4" ht="15" customHeight="1" x14ac:dyDescent="0.25">
      <c r="B52" s="16" t="s">
        <v>125</v>
      </c>
      <c r="C52" s="72">
        <v>0.89305954757999906</v>
      </c>
    </row>
    <row r="53" spans="1:4" ht="15.75" customHeight="1" x14ac:dyDescent="0.25">
      <c r="B53" s="16" t="s">
        <v>126</v>
      </c>
      <c r="C53" s="72">
        <v>0.89305954757999906</v>
      </c>
    </row>
    <row r="54" spans="1:4" ht="15.75" customHeight="1" x14ac:dyDescent="0.25">
      <c r="B54" s="16" t="s">
        <v>127</v>
      </c>
      <c r="C54" s="72">
        <v>0.64727908743100004</v>
      </c>
    </row>
    <row r="55" spans="1:4" ht="15.75" customHeight="1" x14ac:dyDescent="0.25">
      <c r="B55" s="16" t="s">
        <v>128</v>
      </c>
      <c r="C55" s="72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0.17607548920000002</v>
      </c>
      <c r="C3" s="26">
        <f>frac_mam_1_5months * 2.6</f>
        <v>0.17607548920000002</v>
      </c>
      <c r="D3" s="26">
        <f>frac_mam_6_11months * 2.6</f>
        <v>0.1507399998</v>
      </c>
      <c r="E3" s="26">
        <f>frac_mam_12_23months * 2.6</f>
        <v>7.3463078000000015E-2</v>
      </c>
      <c r="F3" s="26">
        <f>frac_mam_24_59months * 2.6</f>
        <v>4.1335706100000008E-2</v>
      </c>
    </row>
    <row r="4" spans="1:6" ht="15.75" customHeight="1" x14ac:dyDescent="0.25">
      <c r="A4" s="3" t="s">
        <v>66</v>
      </c>
      <c r="B4" s="26">
        <f>frac_sam_1month * 2.6</f>
        <v>9.73027328E-2</v>
      </c>
      <c r="C4" s="26">
        <f>frac_sam_1_5months * 2.6</f>
        <v>9.73027328E-2</v>
      </c>
      <c r="D4" s="26">
        <f>frac_sam_6_11months * 2.6</f>
        <v>7.4038268200000007E-2</v>
      </c>
      <c r="E4" s="26">
        <f>frac_sam_12_23months * 2.6</f>
        <v>4.7952164000000005E-2</v>
      </c>
      <c r="F4" s="26">
        <f>frac_sam_24_59months * 2.6</f>
        <v>2.4304032566666668E-2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0.14099999999999999</v>
      </c>
      <c r="E2" s="87">
        <f>food_insecure</f>
        <v>0.14099999999999999</v>
      </c>
      <c r="F2" s="87">
        <f>food_insecure</f>
        <v>0.14099999999999999</v>
      </c>
      <c r="G2" s="87">
        <f>food_insecure</f>
        <v>0.14099999999999999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0.14099999999999999</v>
      </c>
      <c r="F5" s="87">
        <f>food_insecure</f>
        <v>0.14099999999999999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4.1264178651730384E-2</v>
      </c>
      <c r="D7" s="87">
        <f>diarrhoea_1_5mo/26</f>
        <v>3.4348444137692273E-2</v>
      </c>
      <c r="E7" s="87">
        <f>diarrhoea_6_11mo/26</f>
        <v>3.4348444137692273E-2</v>
      </c>
      <c r="F7" s="87">
        <f>diarrhoea_12_23mo/26</f>
        <v>2.4895349516576924E-2</v>
      </c>
      <c r="G7" s="87">
        <f>diarrhoea_24_59mo/26</f>
        <v>2.4895349516576924E-2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0.14099999999999999</v>
      </c>
      <c r="F8" s="87">
        <f>food_insecure</f>
        <v>0.14099999999999999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0.68</v>
      </c>
      <c r="E9" s="87">
        <f>IF(ISBLANK(comm_deliv), frac_children_health_facility,1)</f>
        <v>0.68</v>
      </c>
      <c r="F9" s="87">
        <f>IF(ISBLANK(comm_deliv), frac_children_health_facility,1)</f>
        <v>0.68</v>
      </c>
      <c r="G9" s="87">
        <f>IF(ISBLANK(comm_deliv), frac_children_health_facility,1)</f>
        <v>0.68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4.1264178651730384E-2</v>
      </c>
      <c r="D11" s="87">
        <f>diarrhoea_1_5mo/26</f>
        <v>3.4348444137692273E-2</v>
      </c>
      <c r="E11" s="87">
        <f>diarrhoea_6_11mo/26</f>
        <v>3.4348444137692273E-2</v>
      </c>
      <c r="F11" s="87">
        <f>diarrhoea_12_23mo/26</f>
        <v>2.4895349516576924E-2</v>
      </c>
      <c r="G11" s="87">
        <f>diarrhoea_24_59mo/26</f>
        <v>2.4895349516576924E-2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0.14099999999999999</v>
      </c>
      <c r="I14" s="87">
        <f>food_insecure</f>
        <v>0.14099999999999999</v>
      </c>
      <c r="J14" s="87">
        <f>food_insecure</f>
        <v>0.14099999999999999</v>
      </c>
      <c r="K14" s="87">
        <f>food_insecure</f>
        <v>0.14099999999999999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0.62</v>
      </c>
      <c r="I17" s="87">
        <f>frac_PW_health_facility</f>
        <v>0.62</v>
      </c>
      <c r="J17" s="87">
        <f>frac_PW_health_facility</f>
        <v>0.62</v>
      </c>
      <c r="K17" s="87">
        <f>frac_PW_health_facility</f>
        <v>0.62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0.249</v>
      </c>
      <c r="M23" s="87">
        <f>famplan_unmet_need</f>
        <v>0.249</v>
      </c>
      <c r="N23" s="87">
        <f>famplan_unmet_need</f>
        <v>0.249</v>
      </c>
      <c r="O23" s="87">
        <f>famplan_unmet_need</f>
        <v>0.249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5.1745301909637595E-2</v>
      </c>
      <c r="M24" s="87">
        <f>(1-food_insecure)*(0.49)+food_insecure*(0.7)</f>
        <v>0.51961000000000002</v>
      </c>
      <c r="N24" s="87">
        <f>(1-food_insecure)*(0.49)+food_insecure*(0.7)</f>
        <v>0.51961000000000002</v>
      </c>
      <c r="O24" s="87">
        <f>(1-food_insecure)*(0.49)+food_insecure*(0.7)</f>
        <v>0.51961000000000002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2.2176557961273255E-2</v>
      </c>
      <c r="M25" s="87">
        <f>(1-food_insecure)*(0.21)+food_insecure*(0.3)</f>
        <v>0.22269</v>
      </c>
      <c r="N25" s="87">
        <f>(1-food_insecure)*(0.21)+food_insecure*(0.3)</f>
        <v>0.22269</v>
      </c>
      <c r="O25" s="87">
        <f>(1-food_insecure)*(0.21)+food_insecure*(0.3)</f>
        <v>0.22269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2.5663024772644115E-2</v>
      </c>
      <c r="M26" s="87">
        <f>(1-food_insecure)*(0.3)</f>
        <v>0.25769999999999998</v>
      </c>
      <c r="N26" s="87">
        <f>(1-food_insecure)*(0.3)</f>
        <v>0.25769999999999998</v>
      </c>
      <c r="O26" s="87">
        <f>(1-food_insecure)*(0.3)</f>
        <v>0.25769999999999998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0.90041511535644503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633730.17599999998</v>
      </c>
      <c r="C2" s="74">
        <v>1255000</v>
      </c>
      <c r="D2" s="74">
        <v>2948000</v>
      </c>
      <c r="E2" s="74">
        <v>21700</v>
      </c>
      <c r="F2" s="74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737272.76280887891</v>
      </c>
      <c r="I2" s="22">
        <f>G2-H2</f>
        <v>3502027.2371911211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623220.29280000005</v>
      </c>
      <c r="C3" s="74">
        <v>1269000</v>
      </c>
      <c r="D3" s="74">
        <v>2877000</v>
      </c>
      <c r="E3" s="74">
        <v>22000</v>
      </c>
      <c r="F3" s="74">
        <v>15000</v>
      </c>
      <c r="G3" s="22">
        <f t="shared" si="0"/>
        <v>4183000</v>
      </c>
      <c r="H3" s="22">
        <f t="shared" si="1"/>
        <v>725045.7126902137</v>
      </c>
      <c r="I3" s="22">
        <f t="shared" ref="I3:I15" si="3">G3-H3</f>
        <v>3457954.2873097863</v>
      </c>
    </row>
    <row r="4" spans="1:9" ht="15.75" customHeight="1" x14ac:dyDescent="0.25">
      <c r="A4" s="7">
        <f t="shared" si="2"/>
        <v>2022</v>
      </c>
      <c r="B4" s="73">
        <v>612079.07039999997</v>
      </c>
      <c r="C4" s="74">
        <v>1302000</v>
      </c>
      <c r="D4" s="74">
        <v>2797000</v>
      </c>
      <c r="E4" s="74">
        <v>23000</v>
      </c>
      <c r="F4" s="74">
        <v>15500</v>
      </c>
      <c r="G4" s="22">
        <f t="shared" si="0"/>
        <v>4137500</v>
      </c>
      <c r="H4" s="22">
        <f t="shared" si="1"/>
        <v>712084.17143654893</v>
      </c>
      <c r="I4" s="22">
        <f t="shared" si="3"/>
        <v>3425415.8285634508</v>
      </c>
    </row>
    <row r="5" spans="1:9" ht="15.75" customHeight="1" x14ac:dyDescent="0.25">
      <c r="A5" s="7">
        <f t="shared" si="2"/>
        <v>2023</v>
      </c>
      <c r="B5" s="73">
        <v>600277.31999999995</v>
      </c>
      <c r="C5" s="74">
        <v>1346000</v>
      </c>
      <c r="D5" s="74">
        <v>2717000</v>
      </c>
      <c r="E5" s="74">
        <v>23000</v>
      </c>
      <c r="F5" s="74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7">
        <f t="shared" si="2"/>
        <v>2024</v>
      </c>
      <c r="B6" s="73">
        <v>587893.07519999996</v>
      </c>
      <c r="C6" s="74">
        <v>1390000</v>
      </c>
      <c r="D6" s="74">
        <v>2648000</v>
      </c>
      <c r="E6" s="74">
        <v>23000</v>
      </c>
      <c r="F6" s="74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7">
        <f t="shared" si="2"/>
        <v>2025</v>
      </c>
      <c r="B7" s="73">
        <v>574916.54399999999</v>
      </c>
      <c r="C7" s="74">
        <v>1427000</v>
      </c>
      <c r="D7" s="74">
        <v>2599000</v>
      </c>
      <c r="E7" s="74">
        <v>24000</v>
      </c>
      <c r="F7" s="74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7">
        <f t="shared" si="2"/>
        <v>2026</v>
      </c>
      <c r="B8" s="73">
        <v>568791.88800000004</v>
      </c>
      <c r="C8" s="74">
        <v>1458000</v>
      </c>
      <c r="D8" s="74">
        <v>2572000</v>
      </c>
      <c r="E8" s="74">
        <v>24000</v>
      </c>
      <c r="F8" s="74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7">
        <f t="shared" si="2"/>
        <v>2027</v>
      </c>
      <c r="B9" s="73">
        <v>562281.21600000001</v>
      </c>
      <c r="C9" s="74">
        <v>1483000</v>
      </c>
      <c r="D9" s="74">
        <v>2565000</v>
      </c>
      <c r="E9" s="74">
        <v>24000</v>
      </c>
      <c r="F9" s="74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7">
        <f t="shared" si="2"/>
        <v>2028</v>
      </c>
      <c r="B10" s="73">
        <v>555412.57200000004</v>
      </c>
      <c r="C10" s="74">
        <v>1500000</v>
      </c>
      <c r="D10" s="74">
        <v>2574000</v>
      </c>
      <c r="E10" s="74">
        <v>24000</v>
      </c>
      <c r="F10" s="74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7">
        <f t="shared" si="2"/>
        <v>2029</v>
      </c>
      <c r="B11" s="73">
        <v>548212.79999999993</v>
      </c>
      <c r="C11" s="74">
        <v>1512000</v>
      </c>
      <c r="D11" s="74">
        <v>2597000</v>
      </c>
      <c r="E11" s="74">
        <v>25000</v>
      </c>
      <c r="F11" s="74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7">
        <f t="shared" si="2"/>
        <v>2030</v>
      </c>
      <c r="B12" s="73">
        <v>540707.54399999999</v>
      </c>
      <c r="C12" s="74">
        <v>1520000</v>
      </c>
      <c r="D12" s="74">
        <v>2631000</v>
      </c>
      <c r="E12" s="74">
        <v>25000</v>
      </c>
      <c r="F12" s="74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7" t="str">
        <f t="shared" si="2"/>
        <v/>
      </c>
      <c r="B13" s="73">
        <v>1258000</v>
      </c>
      <c r="C13" s="74">
        <v>3012000</v>
      </c>
      <c r="D13" s="74">
        <v>21200</v>
      </c>
      <c r="E13" s="74">
        <v>14200</v>
      </c>
      <c r="F13" s="74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7.3513492499999999E-3</v>
      </c>
    </row>
    <row r="4" spans="1:8" ht="15.75" customHeight="1" x14ac:dyDescent="0.25">
      <c r="B4" s="24" t="s">
        <v>7</v>
      </c>
      <c r="C4" s="75">
        <v>9.894762622931226E-2</v>
      </c>
    </row>
    <row r="5" spans="1:8" ht="15.75" customHeight="1" x14ac:dyDescent="0.25">
      <c r="B5" s="24" t="s">
        <v>8</v>
      </c>
      <c r="C5" s="75">
        <v>0.32655768727372275</v>
      </c>
    </row>
    <row r="6" spans="1:8" ht="15.75" customHeight="1" x14ac:dyDescent="0.25">
      <c r="B6" s="24" t="s">
        <v>10</v>
      </c>
      <c r="C6" s="75">
        <v>0.257505859368098</v>
      </c>
    </row>
    <row r="7" spans="1:8" ht="15.75" customHeight="1" x14ac:dyDescent="0.25">
      <c r="B7" s="24" t="s">
        <v>13</v>
      </c>
      <c r="C7" s="75">
        <v>0.11186693411185872</v>
      </c>
    </row>
    <row r="8" spans="1:8" ht="15.75" customHeight="1" x14ac:dyDescent="0.25">
      <c r="B8" s="24" t="s">
        <v>14</v>
      </c>
      <c r="C8" s="75">
        <v>4.2717522405914945E-7</v>
      </c>
    </row>
    <row r="9" spans="1:8" ht="15.75" customHeight="1" x14ac:dyDescent="0.25">
      <c r="B9" s="24" t="s">
        <v>27</v>
      </c>
      <c r="C9" s="75">
        <v>9.6339697851920689E-2</v>
      </c>
    </row>
    <row r="10" spans="1:8" ht="15.75" customHeight="1" x14ac:dyDescent="0.25">
      <c r="B10" s="24" t="s">
        <v>15</v>
      </c>
      <c r="C10" s="75">
        <v>0.10143041873986358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2.0395975257041302E-2</v>
      </c>
      <c r="D14" s="75">
        <v>2.0395975257041302E-2</v>
      </c>
      <c r="E14" s="75">
        <v>1.41048653471069E-2</v>
      </c>
      <c r="F14" s="75">
        <v>1.41048653471069E-2</v>
      </c>
    </row>
    <row r="15" spans="1:8" ht="15.75" customHeight="1" x14ac:dyDescent="0.25">
      <c r="B15" s="24" t="s">
        <v>16</v>
      </c>
      <c r="C15" s="75">
        <v>0.68267790206351886</v>
      </c>
      <c r="D15" s="75">
        <v>0.68267790206351886</v>
      </c>
      <c r="E15" s="75">
        <v>0.49966616528980501</v>
      </c>
      <c r="F15" s="75">
        <v>0.49966616528980501</v>
      </c>
    </row>
    <row r="16" spans="1:8" ht="15.75" customHeight="1" x14ac:dyDescent="0.25">
      <c r="B16" s="24" t="s">
        <v>17</v>
      </c>
      <c r="C16" s="75">
        <v>9.1176433451845007E-3</v>
      </c>
      <c r="D16" s="75">
        <v>9.1176433451845007E-3</v>
      </c>
      <c r="E16" s="75">
        <v>1.2403589835753299E-2</v>
      </c>
      <c r="F16" s="75">
        <v>1.2403589835753299E-2</v>
      </c>
    </row>
    <row r="17" spans="1:8" ht="15.75" customHeight="1" x14ac:dyDescent="0.25">
      <c r="B17" s="24" t="s">
        <v>18</v>
      </c>
      <c r="C17" s="75">
        <v>1.7111369682215298E-4</v>
      </c>
      <c r="D17" s="75">
        <v>1.7111369682215298E-4</v>
      </c>
      <c r="E17" s="75">
        <v>2.9983068140920099E-4</v>
      </c>
      <c r="F17" s="75">
        <v>2.9983068140920099E-4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1.5635305912267499E-4</v>
      </c>
      <c r="D19" s="75">
        <v>1.5635305912267499E-4</v>
      </c>
      <c r="E19" s="75">
        <v>7.0007095917037397E-5</v>
      </c>
      <c r="F19" s="75">
        <v>7.0007095917037397E-5</v>
      </c>
    </row>
    <row r="20" spans="1:8" ht="15.75" customHeight="1" x14ac:dyDescent="0.25">
      <c r="B20" s="24" t="s">
        <v>21</v>
      </c>
      <c r="C20" s="75">
        <v>3.2858386616043999E-3</v>
      </c>
      <c r="D20" s="75">
        <v>3.2858386616043999E-3</v>
      </c>
      <c r="E20" s="75">
        <v>3.0137622534109599E-3</v>
      </c>
      <c r="F20" s="75">
        <v>3.0137622534109599E-3</v>
      </c>
    </row>
    <row r="21" spans="1:8" ht="15.75" customHeight="1" x14ac:dyDescent="0.25">
      <c r="B21" s="24" t="s">
        <v>22</v>
      </c>
      <c r="C21" s="75">
        <v>4.0954097031087405E-2</v>
      </c>
      <c r="D21" s="75">
        <v>4.0954097031087405E-2</v>
      </c>
      <c r="E21" s="75">
        <v>0.238737932943721</v>
      </c>
      <c r="F21" s="75">
        <v>0.238737932943721</v>
      </c>
    </row>
    <row r="22" spans="1:8" ht="15.75" customHeight="1" x14ac:dyDescent="0.25">
      <c r="B22" s="24" t="s">
        <v>23</v>
      </c>
      <c r="C22" s="75">
        <v>0.2432410768856188</v>
      </c>
      <c r="D22" s="75">
        <v>0.2432410768856188</v>
      </c>
      <c r="E22" s="75">
        <v>0.23170384655287657</v>
      </c>
      <c r="F22" s="75">
        <v>0.23170384655287657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6.9500000000000006E-2</v>
      </c>
    </row>
    <row r="27" spans="1:8" ht="15.75" customHeight="1" x14ac:dyDescent="0.25">
      <c r="B27" s="24" t="s">
        <v>39</v>
      </c>
      <c r="C27" s="75">
        <v>2.98E-2</v>
      </c>
    </row>
    <row r="28" spans="1:8" ht="15.75" customHeight="1" x14ac:dyDescent="0.25">
      <c r="B28" s="24" t="s">
        <v>40</v>
      </c>
      <c r="C28" s="75">
        <v>7.5499999999999998E-2</v>
      </c>
    </row>
    <row r="29" spans="1:8" ht="15.75" customHeight="1" x14ac:dyDescent="0.25">
      <c r="B29" s="24" t="s">
        <v>41</v>
      </c>
      <c r="C29" s="75">
        <v>0.20329999999999998</v>
      </c>
    </row>
    <row r="30" spans="1:8" ht="15.75" customHeight="1" x14ac:dyDescent="0.25">
      <c r="B30" s="24" t="s">
        <v>42</v>
      </c>
      <c r="C30" s="75">
        <v>4.5700000000000005E-2</v>
      </c>
    </row>
    <row r="31" spans="1:8" ht="15.75" customHeight="1" x14ac:dyDescent="0.25">
      <c r="B31" s="24" t="s">
        <v>43</v>
      </c>
      <c r="C31" s="75">
        <v>1.9599999999999999E-2</v>
      </c>
    </row>
    <row r="32" spans="1:8" ht="15.75" customHeight="1" x14ac:dyDescent="0.25">
      <c r="B32" s="24" t="s">
        <v>44</v>
      </c>
      <c r="C32" s="75">
        <v>8.5299999999999987E-2</v>
      </c>
    </row>
    <row r="33" spans="2:3" ht="15.75" customHeight="1" x14ac:dyDescent="0.25">
      <c r="B33" s="24" t="s">
        <v>45</v>
      </c>
      <c r="C33" s="75">
        <v>0.39240000000000003</v>
      </c>
    </row>
    <row r="34" spans="2:3" ht="15.75" customHeight="1" x14ac:dyDescent="0.25">
      <c r="B34" s="24" t="s">
        <v>46</v>
      </c>
      <c r="C34" s="75">
        <v>7.8899999997764828E-2</v>
      </c>
    </row>
    <row r="35" spans="2:3" ht="15.75" customHeight="1" x14ac:dyDescent="0.25">
      <c r="B35" s="32" t="s">
        <v>129</v>
      </c>
      <c r="C35" s="70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0.76286351606334846</v>
      </c>
      <c r="D2" s="76">
        <v>0.76286351606334846</v>
      </c>
      <c r="E2" s="76">
        <v>0.76024969608938553</v>
      </c>
      <c r="F2" s="76">
        <v>0.53716483372005042</v>
      </c>
      <c r="G2" s="76">
        <v>0.45655194707692315</v>
      </c>
    </row>
    <row r="3" spans="1:15" ht="15.75" customHeight="1" x14ac:dyDescent="0.25">
      <c r="A3" s="5"/>
      <c r="B3" s="11" t="s">
        <v>118</v>
      </c>
      <c r="C3" s="76">
        <v>0.12563628393665158</v>
      </c>
      <c r="D3" s="76">
        <v>0.12563628393665158</v>
      </c>
      <c r="E3" s="76">
        <v>0.13504435391061453</v>
      </c>
      <c r="F3" s="76">
        <v>0.24876083627994955</v>
      </c>
      <c r="G3" s="76">
        <v>0.32439217292307693</v>
      </c>
    </row>
    <row r="4" spans="1:15" ht="15.75" customHeight="1" x14ac:dyDescent="0.25">
      <c r="A4" s="5"/>
      <c r="B4" s="11" t="s">
        <v>116</v>
      </c>
      <c r="C4" s="77">
        <v>7.836570660377358E-2</v>
      </c>
      <c r="D4" s="77">
        <v>7.836570660377358E-2</v>
      </c>
      <c r="E4" s="77">
        <v>4.4068735889070156E-2</v>
      </c>
      <c r="F4" s="77">
        <v>0.10384011706093189</v>
      </c>
      <c r="G4" s="77">
        <v>9.7562702857142858E-2</v>
      </c>
    </row>
    <row r="5" spans="1:15" ht="15.75" customHeight="1" x14ac:dyDescent="0.25">
      <c r="A5" s="5"/>
      <c r="B5" s="11" t="s">
        <v>119</v>
      </c>
      <c r="C5" s="77">
        <v>3.3134493396226414E-2</v>
      </c>
      <c r="D5" s="77">
        <v>3.3134493396226414E-2</v>
      </c>
      <c r="E5" s="77">
        <v>6.063721411092985E-2</v>
      </c>
      <c r="F5" s="77">
        <v>0.1102342129390681</v>
      </c>
      <c r="G5" s="77">
        <v>0.12149317714285712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0.73699816908988758</v>
      </c>
      <c r="D8" s="76">
        <v>0.73699816908988758</v>
      </c>
      <c r="E8" s="76">
        <v>0.8326754621639344</v>
      </c>
      <c r="F8" s="76">
        <v>0.86208157076761316</v>
      </c>
      <c r="G8" s="76">
        <v>0.93376429352478618</v>
      </c>
    </row>
    <row r="9" spans="1:15" ht="15.75" customHeight="1" x14ac:dyDescent="0.25">
      <c r="B9" s="7" t="s">
        <v>121</v>
      </c>
      <c r="C9" s="76">
        <v>0.15785636091011235</v>
      </c>
      <c r="D9" s="76">
        <v>0.15785636091011235</v>
      </c>
      <c r="E9" s="76">
        <v>8.0871357836065569E-2</v>
      </c>
      <c r="F9" s="76">
        <v>9.1220259232386969E-2</v>
      </c>
      <c r="G9" s="76">
        <v>4.0989653141880328E-2</v>
      </c>
    </row>
    <row r="10" spans="1:15" ht="15.75" customHeight="1" x14ac:dyDescent="0.25">
      <c r="B10" s="7" t="s">
        <v>122</v>
      </c>
      <c r="C10" s="77">
        <v>6.7721342000000004E-2</v>
      </c>
      <c r="D10" s="77">
        <v>6.7721342000000004E-2</v>
      </c>
      <c r="E10" s="77">
        <v>5.7976922999999993E-2</v>
      </c>
      <c r="F10" s="77">
        <v>2.8255030000000004E-2</v>
      </c>
      <c r="G10" s="77">
        <v>1.5898348500000003E-2</v>
      </c>
    </row>
    <row r="11" spans="1:15" ht="15.75" customHeight="1" x14ac:dyDescent="0.25">
      <c r="B11" s="7" t="s">
        <v>123</v>
      </c>
      <c r="C11" s="77">
        <v>3.7424128000000001E-2</v>
      </c>
      <c r="D11" s="77">
        <v>3.7424128000000001E-2</v>
      </c>
      <c r="E11" s="77">
        <v>2.8476257000000001E-2</v>
      </c>
      <c r="F11" s="77">
        <v>1.844314E-2</v>
      </c>
      <c r="G11" s="77">
        <v>9.347704833333333E-3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0.57191562900000004</v>
      </c>
      <c r="D14" s="78">
        <v>0.54790967291399995</v>
      </c>
      <c r="E14" s="78">
        <v>0.54790967291399995</v>
      </c>
      <c r="F14" s="78">
        <v>0.52659723782500001</v>
      </c>
      <c r="G14" s="78">
        <v>0.52659723782500001</v>
      </c>
      <c r="H14" s="79">
        <v>0.249</v>
      </c>
      <c r="I14" s="79">
        <v>0.249</v>
      </c>
      <c r="J14" s="79">
        <v>0.249</v>
      </c>
      <c r="K14" s="79">
        <v>0.249</v>
      </c>
      <c r="L14" s="79">
        <v>0.46679186589600002</v>
      </c>
      <c r="M14" s="79">
        <v>0.41032157902800004</v>
      </c>
      <c r="N14" s="79">
        <v>0.42683104777899999</v>
      </c>
      <c r="O14" s="79">
        <v>0.37207860329050002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0.28927535354126638</v>
      </c>
      <c r="D15" s="76">
        <f t="shared" si="0"/>
        <v>0.2771331229713202</v>
      </c>
      <c r="E15" s="76">
        <f t="shared" si="0"/>
        <v>0.2771331229713202</v>
      </c>
      <c r="F15" s="76">
        <f t="shared" si="0"/>
        <v>0.26635327733923703</v>
      </c>
      <c r="G15" s="76">
        <f t="shared" si="0"/>
        <v>0.26635327733923703</v>
      </c>
      <c r="H15" s="76">
        <f t="shared" si="0"/>
        <v>0.12594438651330392</v>
      </c>
      <c r="I15" s="76">
        <f t="shared" si="0"/>
        <v>0.12594438651330392</v>
      </c>
      <c r="J15" s="76">
        <f t="shared" si="0"/>
        <v>0.12594438651330392</v>
      </c>
      <c r="K15" s="76">
        <f t="shared" si="0"/>
        <v>0.12594438651330392</v>
      </c>
      <c r="L15" s="76">
        <f t="shared" si="0"/>
        <v>0.23610367542037008</v>
      </c>
      <c r="M15" s="76">
        <f t="shared" si="0"/>
        <v>0.20754096202350045</v>
      </c>
      <c r="N15" s="76">
        <f t="shared" si="0"/>
        <v>0.21589146368416412</v>
      </c>
      <c r="O15" s="76">
        <f t="shared" si="0"/>
        <v>0.1881976362495944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0.54400000000000004</v>
      </c>
      <c r="D2" s="77">
        <v>0.23800000000000002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0.40899999999999997</v>
      </c>
      <c r="D3" s="77">
        <v>0.49399999999999999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2.4E-2</v>
      </c>
      <c r="D4" s="77">
        <v>0.23300000000000001</v>
      </c>
      <c r="E4" s="77">
        <v>0.89900000000000002</v>
      </c>
      <c r="F4" s="77">
        <v>0.57299999999999995</v>
      </c>
      <c r="G4" s="77">
        <v>0</v>
      </c>
    </row>
    <row r="5" spans="1:7" x14ac:dyDescent="0.25">
      <c r="B5" s="43" t="s">
        <v>169</v>
      </c>
      <c r="C5" s="76">
        <f>1-SUM(C2:C4)</f>
        <v>2.2999999999999909E-2</v>
      </c>
      <c r="D5" s="76">
        <f t="shared" ref="D5:G5" si="0">1-SUM(D2:D4)</f>
        <v>3.5000000000000031E-2</v>
      </c>
      <c r="E5" s="76">
        <f t="shared" si="0"/>
        <v>0.10099999999999998</v>
      </c>
      <c r="F5" s="76">
        <f t="shared" si="0"/>
        <v>0.42700000000000005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0.17630999999999999</v>
      </c>
      <c r="D2" s="28">
        <v>0.17106000000000002</v>
      </c>
      <c r="E2" s="28">
        <v>0.16597000000000001</v>
      </c>
      <c r="F2" s="28">
        <v>0.16105</v>
      </c>
      <c r="G2" s="28">
        <v>0.15628999999999998</v>
      </c>
      <c r="H2" s="28">
        <v>0.15167999999999998</v>
      </c>
      <c r="I2" s="28">
        <v>0.14721999999999999</v>
      </c>
      <c r="J2" s="28">
        <v>0.14291999999999999</v>
      </c>
      <c r="K2" s="28">
        <v>0.13877</v>
      </c>
      <c r="L2" s="28">
        <v>0.13478000000000001</v>
      </c>
      <c r="M2" s="28">
        <v>0.13091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4.1639999999999996E-2</v>
      </c>
      <c r="D4" s="28">
        <v>4.0439999999999997E-2</v>
      </c>
      <c r="E4" s="28">
        <v>3.9309999999999998E-2</v>
      </c>
      <c r="F4" s="28">
        <v>3.8220000000000004E-2</v>
      </c>
      <c r="G4" s="28">
        <v>3.7170000000000002E-2</v>
      </c>
      <c r="H4" s="28">
        <v>3.6159999999999998E-2</v>
      </c>
      <c r="I4" s="28">
        <v>3.5189999999999999E-2</v>
      </c>
      <c r="J4" s="28">
        <v>3.4249999999999996E-2</v>
      </c>
      <c r="K4" s="28">
        <v>3.3360000000000001E-2</v>
      </c>
      <c r="L4" s="28">
        <v>3.2489999999999998E-2</v>
      </c>
      <c r="M4" s="28">
        <v>3.1660000000000001E-2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0.26871161697515272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0.12594438651330392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0.20848054276212685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0.28900000000000003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0.68166666666666664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21.279</v>
      </c>
      <c r="D13" s="28">
        <v>20.614000000000001</v>
      </c>
      <c r="E13" s="28">
        <v>19.998000000000001</v>
      </c>
      <c r="F13" s="28">
        <v>19.474</v>
      </c>
      <c r="G13" s="28">
        <v>18.984999999999999</v>
      </c>
      <c r="H13" s="28">
        <v>18.524999999999999</v>
      </c>
      <c r="I13" s="28">
        <v>18.099</v>
      </c>
      <c r="J13" s="28">
        <v>17.702999999999999</v>
      </c>
      <c r="K13" s="28">
        <v>17.315000000000001</v>
      </c>
      <c r="L13" s="28">
        <v>16.95</v>
      </c>
      <c r="M13" s="28">
        <v>16.611000000000001</v>
      </c>
    </row>
    <row r="14" spans="1:13" x14ac:dyDescent="0.25">
      <c r="B14" s="16" t="s">
        <v>170</v>
      </c>
      <c r="C14" s="28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45.059697708734632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42.681515161267903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211.06677542197349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6.8240161251364508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1.2587166032784685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1.2587166032784685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1.2587166032784685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1.2587166032784685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13.699227061288495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13.699227061288495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0.43846979913857109</v>
      </c>
      <c r="E17" s="82" t="s">
        <v>201</v>
      </c>
    </row>
    <row r="18" spans="1:5" ht="15.9" customHeight="1" x14ac:dyDescent="0.25">
      <c r="A18" s="52" t="s">
        <v>173</v>
      </c>
      <c r="B18" s="81">
        <v>0.27600000000000002</v>
      </c>
      <c r="C18" s="81">
        <v>0.95</v>
      </c>
      <c r="D18" s="82">
        <v>4.9270454148954128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78.708084515042287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23.463764774460948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4.5607388970998564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19.698516154118195</v>
      </c>
      <c r="E24" s="82" t="s">
        <v>201</v>
      </c>
    </row>
    <row r="25" spans="1:5" ht="15.75" customHeight="1" x14ac:dyDescent="0.25">
      <c r="A25" s="52" t="s">
        <v>87</v>
      </c>
      <c r="B25" s="81">
        <v>0.58899999999999997</v>
      </c>
      <c r="C25" s="81">
        <v>0.95</v>
      </c>
      <c r="D25" s="82">
        <v>19.699074053876643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4.8713535405118975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5.3384250872167351</v>
      </c>
      <c r="E27" s="82" t="s">
        <v>201</v>
      </c>
    </row>
    <row r="28" spans="1:5" ht="15.75" customHeight="1" x14ac:dyDescent="0.25">
      <c r="A28" s="52" t="s">
        <v>84</v>
      </c>
      <c r="B28" s="81">
        <v>0.27800000000000002</v>
      </c>
      <c r="C28" s="81">
        <v>0.95</v>
      </c>
      <c r="D28" s="82">
        <v>0.73543164264917371</v>
      </c>
      <c r="E28" s="82" t="s">
        <v>201</v>
      </c>
    </row>
    <row r="29" spans="1:5" ht="15.75" customHeight="1" x14ac:dyDescent="0.25">
      <c r="A29" s="52" t="s">
        <v>58</v>
      </c>
      <c r="B29" s="81">
        <v>0.27600000000000002</v>
      </c>
      <c r="C29" s="81">
        <v>0.95</v>
      </c>
      <c r="D29" s="82">
        <v>84.046606343271279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214.39870866844802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214.39870866844802</v>
      </c>
      <c r="E31" s="82" t="s">
        <v>201</v>
      </c>
    </row>
    <row r="32" spans="1:5" ht="15.75" customHeight="1" x14ac:dyDescent="0.25">
      <c r="A32" s="52" t="s">
        <v>28</v>
      </c>
      <c r="B32" s="81">
        <v>0.99</v>
      </c>
      <c r="C32" s="81">
        <v>0.95</v>
      </c>
      <c r="D32" s="82">
        <v>0.90679548983180225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0.58599999999999997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1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0.873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0.47399999999999998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1.9476396466897745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0.92958008037318929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2020-06-17T04:30:30Z</dcterms:modified>
</cp:coreProperties>
</file>