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04744AB0-4FE0-4285-B480-DAEDE89DBD90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8" i="2"/>
  <c r="A14" i="2"/>
  <c r="A15" i="2"/>
  <c r="A37" i="2"/>
  <c r="A17" i="2"/>
  <c r="A40" i="2"/>
  <c r="A36" i="2"/>
  <c r="A32" i="2"/>
  <c r="A28" i="2"/>
  <c r="A31" i="2"/>
  <c r="A27" i="2"/>
  <c r="A23" i="2"/>
  <c r="A19" i="2"/>
  <c r="G16" i="2"/>
  <c r="H16" i="2"/>
  <c r="I16" i="2" s="1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17" i="2"/>
  <c r="I40" i="2"/>
  <c r="I20" i="2"/>
  <c r="I21" i="2"/>
  <c r="I19" i="2"/>
  <c r="I22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I8" i="2"/>
  <c r="G9" i="2"/>
  <c r="G10" i="2"/>
  <c r="I10" i="2" s="1"/>
  <c r="G11" i="2"/>
  <c r="I11" i="2" s="1"/>
  <c r="G12" i="2"/>
  <c r="I12" i="2" s="1"/>
  <c r="G13" i="2"/>
  <c r="G14" i="2"/>
  <c r="G15" i="2"/>
  <c r="G2" i="2"/>
  <c r="I2" i="2" s="1"/>
  <c r="A30" i="2" l="1"/>
  <c r="I6" i="2"/>
  <c r="C6" i="51"/>
  <c r="A35" i="2"/>
  <c r="A21" i="2"/>
  <c r="A16" i="2"/>
  <c r="I5" i="2"/>
  <c r="I3" i="2"/>
  <c r="C8" i="51"/>
  <c r="A39" i="2"/>
  <c r="A25" i="2"/>
  <c r="A18" i="2"/>
  <c r="I13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<sst xmlns="http://schemas.openxmlformats.org/spreadsheetml/2006/main" count="1097" uniqueCount="272">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</sst>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4114449</v>
      </c>
    </row>
    <row r="8" spans="1:3" ht="15" customHeight="1" x14ac:dyDescent="0.25">
      <c r="B8" s="7" t="s">
        <v>106</v>
      </c>
      <c r="C8" s="66">
        <v>0.188</v>
      </c>
    </row>
    <row r="9" spans="1:3" ht="15" customHeight="1" x14ac:dyDescent="0.25">
      <c r="B9" s="9" t="s">
        <v>107</v>
      </c>
      <c r="C9" s="67">
        <v>0.47</v>
      </c>
    </row>
    <row r="10" spans="1:3" ht="15" customHeight="1" x14ac:dyDescent="0.25">
      <c r="B10" s="9" t="s">
        <v>105</v>
      </c>
      <c r="C10" s="67">
        <v>0.39787429809570296</v>
      </c>
    </row>
    <row r="11" spans="1:3" ht="15" customHeight="1" x14ac:dyDescent="0.25">
      <c r="B11" s="7" t="s">
        <v>108</v>
      </c>
      <c r="C11" s="66">
        <v>0.251</v>
      </c>
    </row>
    <row r="12" spans="1:3" ht="15" customHeight="1" x14ac:dyDescent="0.25">
      <c r="B12" s="7" t="s">
        <v>109</v>
      </c>
      <c r="C12" s="66">
        <v>0.34</v>
      </c>
    </row>
    <row r="13" spans="1:3" ht="15" customHeight="1" x14ac:dyDescent="0.25">
      <c r="B13" s="7" t="s">
        <v>110</v>
      </c>
      <c r="C13" s="66">
        <v>0.53100000000000003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8.5299999999999987E-2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0.35580000000000001</v>
      </c>
    </row>
    <row r="26" spans="1:3" ht="15" customHeight="1" x14ac:dyDescent="0.25">
      <c r="B26" s="20" t="s">
        <v>104</v>
      </c>
      <c r="C26" s="67">
        <v>0.1099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70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27</v>
      </c>
    </row>
    <row r="38" spans="1:5" ht="15" customHeight="1" x14ac:dyDescent="0.25">
      <c r="B38" s="16" t="s">
        <v>91</v>
      </c>
      <c r="C38" s="71">
        <v>43.2</v>
      </c>
      <c r="D38" s="17"/>
      <c r="E38" s="18"/>
    </row>
    <row r="39" spans="1:5" ht="15" customHeight="1" x14ac:dyDescent="0.25">
      <c r="B39" s="16" t="s">
        <v>90</v>
      </c>
      <c r="C39" s="71">
        <v>55.4</v>
      </c>
      <c r="D39" s="17"/>
      <c r="E39" s="17"/>
    </row>
    <row r="40" spans="1:5" ht="15" customHeight="1" x14ac:dyDescent="0.25">
      <c r="B40" s="16" t="s">
        <v>171</v>
      </c>
      <c r="C40" s="71">
        <v>3.85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2.9399999999999999E-2</v>
      </c>
      <c r="D45" s="17"/>
    </row>
    <row r="46" spans="1:5" ht="15.75" customHeight="1" x14ac:dyDescent="0.25">
      <c r="B46" s="16" t="s">
        <v>11</v>
      </c>
      <c r="C46" s="67">
        <v>0.1024</v>
      </c>
      <c r="D46" s="17"/>
    </row>
    <row r="47" spans="1:5" ht="15.75" customHeight="1" x14ac:dyDescent="0.25">
      <c r="B47" s="16" t="s">
        <v>12</v>
      </c>
      <c r="C47" s="67">
        <v>0.39399999999999996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0.47420000000000007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6.2433114033049995</v>
      </c>
      <c r="D51" s="17"/>
    </row>
    <row r="52" spans="1:4" ht="15" customHeight="1" x14ac:dyDescent="0.25">
      <c r="B52" s="16" t="s">
        <v>125</v>
      </c>
      <c r="C52" s="72">
        <v>6.0411728511799998</v>
      </c>
    </row>
    <row r="53" spans="1:4" ht="15.75" customHeight="1" x14ac:dyDescent="0.25">
      <c r="B53" s="16" t="s">
        <v>126</v>
      </c>
      <c r="C53" s="72">
        <v>6.0411728511799998</v>
      </c>
    </row>
    <row r="54" spans="1:4" ht="15.75" customHeight="1" x14ac:dyDescent="0.25">
      <c r="B54" s="16" t="s">
        <v>127</v>
      </c>
      <c r="C54" s="72">
        <v>4.4073019356999898</v>
      </c>
    </row>
    <row r="55" spans="1:4" ht="15.75" customHeight="1" x14ac:dyDescent="0.25">
      <c r="B55" s="16" t="s">
        <v>128</v>
      </c>
      <c r="C55" s="72">
        <v>4.4073019356999898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0.44108751416169206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 x14ac:dyDescent="0.25">
      <c r="A3" s="3" t="s">
        <v>65</v>
      </c>
      <c r="B3" s="26">
        <f>frac_mam_1month * 2.6</f>
        <v>0.29972118800000003</v>
      </c>
      <c r="C3" s="26">
        <f>frac_mam_1_5months * 2.6</f>
        <v>0.29972118800000003</v>
      </c>
      <c r="D3" s="26">
        <f>frac_mam_6_11months * 2.6</f>
        <v>0.3830229</v>
      </c>
      <c r="E3" s="26">
        <f>frac_mam_12_23months * 2.6</f>
        <v>0.35368159840000002</v>
      </c>
      <c r="F3" s="26">
        <f>frac_mam_24_59months * 2.6</f>
        <v>0.24472201866666671</v>
      </c>
    </row>
    <row r="4" spans="1:6" ht="15.75" customHeight="1" x14ac:dyDescent="0.25">
      <c r="A4" s="3" t="s">
        <v>66</v>
      </c>
      <c r="B4" s="26">
        <f>frac_sam_1month * 2.6</f>
        <v>0.24719591000000002</v>
      </c>
      <c r="C4" s="26">
        <f>frac_sam_1_5months * 2.6</f>
        <v>0.24719591000000002</v>
      </c>
      <c r="D4" s="26">
        <f>frac_sam_6_11months * 2.6</f>
        <v>0.26559429000000001</v>
      </c>
      <c r="E4" s="26">
        <f>frac_sam_12_23months * 2.6</f>
        <v>0.16346523960000003</v>
      </c>
      <c r="F4" s="26">
        <f>frac_sam_24_59months * 2.6</f>
        <v>9.1763975333333317E-2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0.188</v>
      </c>
      <c r="E2" s="87">
        <f>food_insecure</f>
        <v>0.188</v>
      </c>
      <c r="F2" s="87">
        <f>food_insecure</f>
        <v>0.188</v>
      </c>
      <c r="G2" s="87">
        <f>food_insecure</f>
        <v>0.188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0.188</v>
      </c>
      <c r="F5" s="87">
        <f>food_insecure</f>
        <v>0.188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0.24012736166557691</v>
      </c>
      <c r="D7" s="87">
        <f>diarrhoea_1_5mo/26</f>
        <v>0.23235280196846153</v>
      </c>
      <c r="E7" s="87">
        <f>diarrhoea_6_11mo/26</f>
        <v>0.23235280196846153</v>
      </c>
      <c r="F7" s="87">
        <f>diarrhoea_12_23mo/26</f>
        <v>0.16951161291153807</v>
      </c>
      <c r="G7" s="87">
        <f>diarrhoea_24_59mo/26</f>
        <v>0.16951161291153807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0.188</v>
      </c>
      <c r="F8" s="87">
        <f>food_insecure</f>
        <v>0.188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0.34</v>
      </c>
      <c r="E9" s="87">
        <f>IF(ISBLANK(comm_deliv), frac_children_health_facility,1)</f>
        <v>0.34</v>
      </c>
      <c r="F9" s="87">
        <f>IF(ISBLANK(comm_deliv), frac_children_health_facility,1)</f>
        <v>0.34</v>
      </c>
      <c r="G9" s="87">
        <f>IF(ISBLANK(comm_deliv), frac_children_health_facility,1)</f>
        <v>0.34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0.24012736166557691</v>
      </c>
      <c r="D11" s="87">
        <f>diarrhoea_1_5mo/26</f>
        <v>0.23235280196846153</v>
      </c>
      <c r="E11" s="87">
        <f>diarrhoea_6_11mo/26</f>
        <v>0.23235280196846153</v>
      </c>
      <c r="F11" s="87">
        <f>diarrhoea_12_23mo/26</f>
        <v>0.16951161291153807</v>
      </c>
      <c r="G11" s="87">
        <f>diarrhoea_24_59mo/26</f>
        <v>0.16951161291153807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0.188</v>
      </c>
      <c r="I14" s="87">
        <f>food_insecure</f>
        <v>0.188</v>
      </c>
      <c r="J14" s="87">
        <f>food_insecure</f>
        <v>0.188</v>
      </c>
      <c r="K14" s="87">
        <f>food_insecure</f>
        <v>0.188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0.251</v>
      </c>
      <c r="I17" s="87">
        <f>frac_PW_health_facility</f>
        <v>0.251</v>
      </c>
      <c r="J17" s="87">
        <f>frac_PW_health_facility</f>
        <v>0.251</v>
      </c>
      <c r="K17" s="87">
        <f>frac_PW_health_facility</f>
        <v>0.251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0.47</v>
      </c>
      <c r="I18" s="87">
        <f>frac_malaria_risk</f>
        <v>0.47</v>
      </c>
      <c r="J18" s="87">
        <f>frac_malaria_risk</f>
        <v>0.47</v>
      </c>
      <c r="K18" s="87">
        <f>frac_malaria_risk</f>
        <v>0.47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0.53100000000000003</v>
      </c>
      <c r="M23" s="87">
        <f>famplan_unmet_need</f>
        <v>0.53100000000000003</v>
      </c>
      <c r="N23" s="87">
        <f>famplan_unmet_need</f>
        <v>0.53100000000000003</v>
      </c>
      <c r="O23" s="87">
        <f>famplan_unmet_need</f>
        <v>0.53100000000000003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0.3188135166442872</v>
      </c>
      <c r="M24" s="87">
        <f>(1-food_insecure)*(0.49)+food_insecure*(0.7)</f>
        <v>0.52947999999999995</v>
      </c>
      <c r="N24" s="87">
        <f>(1-food_insecure)*(0.49)+food_insecure*(0.7)</f>
        <v>0.52947999999999995</v>
      </c>
      <c r="O24" s="87">
        <f>(1-food_insecure)*(0.49)+food_insecure*(0.7)</f>
        <v>0.52947999999999995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0.13663436427612308</v>
      </c>
      <c r="M25" s="87">
        <f>(1-food_insecure)*(0.21)+food_insecure*(0.3)</f>
        <v>0.22692000000000001</v>
      </c>
      <c r="N25" s="87">
        <f>(1-food_insecure)*(0.21)+food_insecure*(0.3)</f>
        <v>0.22692000000000001</v>
      </c>
      <c r="O25" s="87">
        <f>(1-food_insecure)*(0.21)+food_insecure*(0.3)</f>
        <v>0.22692000000000001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0.14667782098388676</v>
      </c>
      <c r="M26" s="87">
        <f>(1-food_insecure)*(0.3)</f>
        <v>0.24360000000000001</v>
      </c>
      <c r="N26" s="87">
        <f>(1-food_insecure)*(0.3)</f>
        <v>0.24360000000000001</v>
      </c>
      <c r="O26" s="87">
        <f>(1-food_insecure)*(0.3)</f>
        <v>0.24360000000000001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0.39787429809570296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0.47</v>
      </c>
      <c r="D33" s="87">
        <f t="shared" si="3"/>
        <v>0.47</v>
      </c>
      <c r="E33" s="87">
        <f t="shared" si="3"/>
        <v>0.47</v>
      </c>
      <c r="F33" s="87">
        <f t="shared" si="3"/>
        <v>0.47</v>
      </c>
      <c r="G33" s="87">
        <f t="shared" si="3"/>
        <v>0.47</v>
      </c>
      <c r="H33" s="87">
        <f t="shared" si="3"/>
        <v>0.47</v>
      </c>
      <c r="I33" s="87">
        <f t="shared" si="3"/>
        <v>0.47</v>
      </c>
      <c r="J33" s="87">
        <f t="shared" si="3"/>
        <v>0.47</v>
      </c>
      <c r="K33" s="87">
        <f t="shared" si="3"/>
        <v>0.47</v>
      </c>
      <c r="L33" s="87">
        <f t="shared" si="3"/>
        <v>0.47</v>
      </c>
      <c r="M33" s="87">
        <f t="shared" si="3"/>
        <v>0.47</v>
      </c>
      <c r="N33" s="87">
        <f t="shared" si="3"/>
        <v>0.47</v>
      </c>
      <c r="O33" s="87">
        <f t="shared" si="3"/>
        <v>0.47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883274.98</v>
      </c>
      <c r="C2" s="74">
        <v>1588000</v>
      </c>
      <c r="D2" s="74">
        <v>2856000</v>
      </c>
      <c r="E2" s="74">
        <v>2095000</v>
      </c>
      <c r="F2" s="74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1045580.430176261</v>
      </c>
      <c r="I2" s="22">
        <f>G2-H2</f>
        <v>6667419.5698237391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885346.67979999993</v>
      </c>
      <c r="C3" s="74">
        <v>1616000</v>
      </c>
      <c r="D3" s="74">
        <v>2887000</v>
      </c>
      <c r="E3" s="74">
        <v>2187000</v>
      </c>
      <c r="F3" s="74">
        <v>1246000</v>
      </c>
      <c r="G3" s="22">
        <f t="shared" si="0"/>
        <v>7936000</v>
      </c>
      <c r="H3" s="22">
        <f t="shared" si="1"/>
        <v>1048032.8134285071</v>
      </c>
      <c r="I3" s="22">
        <f t="shared" ref="I3:I15" si="3">G3-H3</f>
        <v>6887967.1865714928</v>
      </c>
    </row>
    <row r="4" spans="1:9" ht="15.75" customHeight="1" x14ac:dyDescent="0.25">
      <c r="A4" s="7">
        <f t="shared" si="2"/>
        <v>2022</v>
      </c>
      <c r="B4" s="73">
        <v>886641.44960000005</v>
      </c>
      <c r="C4" s="74">
        <v>1645000</v>
      </c>
      <c r="D4" s="74">
        <v>2912000</v>
      </c>
      <c r="E4" s="74">
        <v>2280000</v>
      </c>
      <c r="F4" s="74">
        <v>1326000</v>
      </c>
      <c r="G4" s="22">
        <f t="shared" si="0"/>
        <v>8163000</v>
      </c>
      <c r="H4" s="22">
        <f t="shared" si="1"/>
        <v>1049565.5025628277</v>
      </c>
      <c r="I4" s="22">
        <f t="shared" si="3"/>
        <v>7113434.4974371726</v>
      </c>
    </row>
    <row r="5" spans="1:9" ht="15.75" customHeight="1" x14ac:dyDescent="0.25">
      <c r="A5" s="7">
        <f t="shared" si="2"/>
        <v>2023</v>
      </c>
      <c r="B5" s="73">
        <v>887133.4585999999</v>
      </c>
      <c r="C5" s="74">
        <v>1676000</v>
      </c>
      <c r="D5" s="74">
        <v>2936000</v>
      </c>
      <c r="E5" s="74">
        <v>2370000</v>
      </c>
      <c r="F5" s="74">
        <v>1409000</v>
      </c>
      <c r="G5" s="22">
        <f t="shared" si="0"/>
        <v>8391000</v>
      </c>
      <c r="H5" s="22">
        <f t="shared" si="1"/>
        <v>1050147.9202623197</v>
      </c>
      <c r="I5" s="22">
        <f t="shared" si="3"/>
        <v>7340852.07973768</v>
      </c>
    </row>
    <row r="6" spans="1:9" ht="15.75" customHeight="1" x14ac:dyDescent="0.25">
      <c r="A6" s="7">
        <f t="shared" si="2"/>
        <v>2024</v>
      </c>
      <c r="B6" s="73">
        <v>886853.03519999993</v>
      </c>
      <c r="C6" s="74">
        <v>1709000</v>
      </c>
      <c r="D6" s="74">
        <v>2962000</v>
      </c>
      <c r="E6" s="74">
        <v>2453000</v>
      </c>
      <c r="F6" s="74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 x14ac:dyDescent="0.25">
      <c r="A7" s="7">
        <f t="shared" si="2"/>
        <v>2025</v>
      </c>
      <c r="B7" s="73">
        <v>885775.473</v>
      </c>
      <c r="C7" s="74">
        <v>1744000</v>
      </c>
      <c r="D7" s="74">
        <v>2997000</v>
      </c>
      <c r="E7" s="74">
        <v>2526000</v>
      </c>
      <c r="F7" s="74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 x14ac:dyDescent="0.25">
      <c r="A8" s="7">
        <f t="shared" si="2"/>
        <v>2026</v>
      </c>
      <c r="B8" s="73">
        <v>886691.03399999999</v>
      </c>
      <c r="C8" s="74">
        <v>1779000</v>
      </c>
      <c r="D8" s="74">
        <v>3039000</v>
      </c>
      <c r="E8" s="74">
        <v>2589000</v>
      </c>
      <c r="F8" s="74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 x14ac:dyDescent="0.25">
      <c r="A9" s="7">
        <f t="shared" si="2"/>
        <v>2027</v>
      </c>
      <c r="B9" s="73">
        <v>886925.00899999996</v>
      </c>
      <c r="C9" s="74">
        <v>1815000</v>
      </c>
      <c r="D9" s="74">
        <v>3088000</v>
      </c>
      <c r="E9" s="74">
        <v>2644000</v>
      </c>
      <c r="F9" s="74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 x14ac:dyDescent="0.25">
      <c r="A10" s="7">
        <f t="shared" si="2"/>
        <v>2028</v>
      </c>
      <c r="B10" s="73">
        <v>886430.37199999997</v>
      </c>
      <c r="C10" s="74">
        <v>1850000</v>
      </c>
      <c r="D10" s="74">
        <v>3143000</v>
      </c>
      <c r="E10" s="74">
        <v>2691000</v>
      </c>
      <c r="F10" s="74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 x14ac:dyDescent="0.25">
      <c r="A11" s="7">
        <f t="shared" si="2"/>
        <v>2029</v>
      </c>
      <c r="B11" s="73">
        <v>885237.35600000003</v>
      </c>
      <c r="C11" s="74">
        <v>1883000</v>
      </c>
      <c r="D11" s="74">
        <v>3203000</v>
      </c>
      <c r="E11" s="74">
        <v>2731000</v>
      </c>
      <c r="F11" s="74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 x14ac:dyDescent="0.25">
      <c r="A12" s="7">
        <f t="shared" si="2"/>
        <v>2030</v>
      </c>
      <c r="B12" s="73">
        <v>883302.29500000004</v>
      </c>
      <c r="C12" s="74">
        <v>1911000</v>
      </c>
      <c r="D12" s="74">
        <v>3264000</v>
      </c>
      <c r="E12" s="74">
        <v>2767000</v>
      </c>
      <c r="F12" s="74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 x14ac:dyDescent="0.25">
      <c r="A13" s="7" t="str">
        <f t="shared" si="2"/>
        <v/>
      </c>
      <c r="B13" s="73">
        <v>1561000</v>
      </c>
      <c r="C13" s="74">
        <v>2822000</v>
      </c>
      <c r="D13" s="74">
        <v>2006000</v>
      </c>
      <c r="E13" s="74">
        <v>1109000</v>
      </c>
      <c r="F13" s="74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5.5019776500000006E-2</v>
      </c>
    </row>
    <row r="4" spans="1:8" ht="15.75" customHeight="1" x14ac:dyDescent="0.25">
      <c r="B4" s="24" t="s">
        <v>7</v>
      </c>
      <c r="C4" s="75">
        <v>2.7233987126092006E-2</v>
      </c>
    </row>
    <row r="5" spans="1:8" ht="15.75" customHeight="1" x14ac:dyDescent="0.25">
      <c r="B5" s="24" t="s">
        <v>8</v>
      </c>
      <c r="C5" s="75">
        <v>5.0636249760142998E-2</v>
      </c>
    </row>
    <row r="6" spans="1:8" ht="15.75" customHeight="1" x14ac:dyDescent="0.25">
      <c r="B6" s="24" t="s">
        <v>10</v>
      </c>
      <c r="C6" s="75">
        <v>6.8501793366332608E-2</v>
      </c>
    </row>
    <row r="7" spans="1:8" ht="15.75" customHeight="1" x14ac:dyDescent="0.25">
      <c r="B7" s="24" t="s">
        <v>13</v>
      </c>
      <c r="C7" s="75">
        <v>0.45995150807868873</v>
      </c>
    </row>
    <row r="8" spans="1:8" ht="15.75" customHeight="1" x14ac:dyDescent="0.25">
      <c r="B8" s="24" t="s">
        <v>14</v>
      </c>
      <c r="C8" s="75">
        <v>2.1914101206305236E-4</v>
      </c>
    </row>
    <row r="9" spans="1:8" ht="15.75" customHeight="1" x14ac:dyDescent="0.25">
      <c r="B9" s="24" t="s">
        <v>27</v>
      </c>
      <c r="C9" s="75">
        <v>0.1366446409886205</v>
      </c>
    </row>
    <row r="10" spans="1:8" ht="15.75" customHeight="1" x14ac:dyDescent="0.25">
      <c r="B10" s="24" t="s">
        <v>15</v>
      </c>
      <c r="C10" s="75">
        <v>0.20179290316805998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0.29848666081730801</v>
      </c>
      <c r="D14" s="75">
        <v>0.29848666081730801</v>
      </c>
      <c r="E14" s="75">
        <v>0.26436338138583498</v>
      </c>
      <c r="F14" s="75">
        <v>0.26436338138583498</v>
      </c>
    </row>
    <row r="15" spans="1:8" ht="15.75" customHeight="1" x14ac:dyDescent="0.25">
      <c r="B15" s="24" t="s">
        <v>16</v>
      </c>
      <c r="C15" s="75">
        <v>0.15976429876482001</v>
      </c>
      <c r="D15" s="75">
        <v>0.15976429876482001</v>
      </c>
      <c r="E15" s="75">
        <v>7.2660020180231197E-2</v>
      </c>
      <c r="F15" s="75">
        <v>7.2660020180231197E-2</v>
      </c>
    </row>
    <row r="16" spans="1:8" ht="15.75" customHeight="1" x14ac:dyDescent="0.25">
      <c r="B16" s="24" t="s">
        <v>17</v>
      </c>
      <c r="C16" s="75">
        <v>1.3486574073981102E-2</v>
      </c>
      <c r="D16" s="75">
        <v>1.3486574073981102E-2</v>
      </c>
      <c r="E16" s="75">
        <v>1.08103375780811E-2</v>
      </c>
      <c r="F16" s="75">
        <v>1.08103375780811E-2</v>
      </c>
    </row>
    <row r="17" spans="1:8" ht="15.75" customHeight="1" x14ac:dyDescent="0.25">
      <c r="B17" s="24" t="s">
        <v>18</v>
      </c>
      <c r="C17" s="75">
        <v>1.82844419229647E-3</v>
      </c>
      <c r="D17" s="75">
        <v>1.82844419229647E-3</v>
      </c>
      <c r="E17" s="75">
        <v>7.1172664098363E-3</v>
      </c>
      <c r="F17" s="75">
        <v>7.1172664098363E-3</v>
      </c>
    </row>
    <row r="18" spans="1:8" ht="15.75" customHeight="1" x14ac:dyDescent="0.25">
      <c r="B18" s="24" t="s">
        <v>19</v>
      </c>
      <c r="C18" s="75">
        <v>1.2866600156652701E-6</v>
      </c>
      <c r="D18" s="75">
        <v>1.2866600156652701E-6</v>
      </c>
      <c r="E18" s="75">
        <v>2.8438659297181399E-6</v>
      </c>
      <c r="F18" s="75">
        <v>2.8438659297181399E-6</v>
      </c>
    </row>
    <row r="19" spans="1:8" ht="15.75" customHeight="1" x14ac:dyDescent="0.25">
      <c r="B19" s="24" t="s">
        <v>20</v>
      </c>
      <c r="C19" s="75">
        <v>3.5684401794366299E-2</v>
      </c>
      <c r="D19" s="75">
        <v>3.5684401794366299E-2</v>
      </c>
      <c r="E19" s="75">
        <v>5.76493078108666E-2</v>
      </c>
      <c r="F19" s="75">
        <v>5.76493078108666E-2</v>
      </c>
    </row>
    <row r="20" spans="1:8" ht="15.75" customHeight="1" x14ac:dyDescent="0.25">
      <c r="B20" s="24" t="s">
        <v>21</v>
      </c>
      <c r="C20" s="75">
        <v>1.5384212778225099E-3</v>
      </c>
      <c r="D20" s="75">
        <v>1.5384212778225099E-3</v>
      </c>
      <c r="E20" s="75">
        <v>1.1326070999125E-2</v>
      </c>
      <c r="F20" s="75">
        <v>1.1326070999125E-2</v>
      </c>
    </row>
    <row r="21" spans="1:8" ht="15.75" customHeight="1" x14ac:dyDescent="0.25">
      <c r="B21" s="24" t="s">
        <v>22</v>
      </c>
      <c r="C21" s="75">
        <v>6.7802027009129295E-2</v>
      </c>
      <c r="D21" s="75">
        <v>6.7802027009129295E-2</v>
      </c>
      <c r="E21" s="75">
        <v>0.37598452742688698</v>
      </c>
      <c r="F21" s="75">
        <v>0.37598452742688698</v>
      </c>
    </row>
    <row r="22" spans="1:8" ht="15.75" customHeight="1" x14ac:dyDescent="0.25">
      <c r="B22" s="24" t="s">
        <v>23</v>
      </c>
      <c r="C22" s="75">
        <v>0.42140788541026053</v>
      </c>
      <c r="D22" s="75">
        <v>0.42140788541026053</v>
      </c>
      <c r="E22" s="75">
        <v>0.2000862443432081</v>
      </c>
      <c r="F22" s="75">
        <v>0.2000862443432081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4.5899999999999996E-2</v>
      </c>
    </row>
    <row r="27" spans="1:8" ht="15.75" customHeight="1" x14ac:dyDescent="0.25">
      <c r="B27" s="24" t="s">
        <v>39</v>
      </c>
      <c r="C27" s="75">
        <v>2.7699999999999999E-2</v>
      </c>
    </row>
    <row r="28" spans="1:8" ht="15.75" customHeight="1" x14ac:dyDescent="0.25">
      <c r="B28" s="24" t="s">
        <v>40</v>
      </c>
      <c r="C28" s="75">
        <v>0.19149999999999998</v>
      </c>
    </row>
    <row r="29" spans="1:8" ht="15.75" customHeight="1" x14ac:dyDescent="0.25">
      <c r="B29" s="24" t="s">
        <v>41</v>
      </c>
      <c r="C29" s="75">
        <v>0.1502</v>
      </c>
    </row>
    <row r="30" spans="1:8" ht="15.75" customHeight="1" x14ac:dyDescent="0.25">
      <c r="B30" s="24" t="s">
        <v>42</v>
      </c>
      <c r="C30" s="75">
        <v>5.0099999999999999E-2</v>
      </c>
    </row>
    <row r="31" spans="1:8" ht="15.75" customHeight="1" x14ac:dyDescent="0.25">
      <c r="B31" s="24" t="s">
        <v>43</v>
      </c>
      <c r="C31" s="75">
        <v>3.0600000000000002E-2</v>
      </c>
    </row>
    <row r="32" spans="1:8" ht="15.75" customHeight="1" x14ac:dyDescent="0.25">
      <c r="B32" s="24" t="s">
        <v>44</v>
      </c>
      <c r="C32" s="75">
        <v>8.6500000000000007E-2</v>
      </c>
    </row>
    <row r="33" spans="2:3" ht="15.75" customHeight="1" x14ac:dyDescent="0.25">
      <c r="B33" s="24" t="s">
        <v>45</v>
      </c>
      <c r="C33" s="75">
        <v>0.16820000000000002</v>
      </c>
    </row>
    <row r="34" spans="2:3" ht="15.75" customHeight="1" x14ac:dyDescent="0.25">
      <c r="B34" s="24" t="s">
        <v>46</v>
      </c>
      <c r="C34" s="75">
        <v>0.24929999999999999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0.5558153533952912</v>
      </c>
      <c r="D2" s="76">
        <v>0.5558153533952912</v>
      </c>
      <c r="E2" s="76">
        <v>0.48210940093150678</v>
      </c>
      <c r="F2" s="76">
        <v>0.29907077898778361</v>
      </c>
      <c r="G2" s="76">
        <v>0.17645517237556557</v>
      </c>
    </row>
    <row r="3" spans="1:15" ht="15.75" customHeight="1" x14ac:dyDescent="0.25">
      <c r="A3" s="5"/>
      <c r="B3" s="11" t="s">
        <v>118</v>
      </c>
      <c r="C3" s="76">
        <v>0.23248515660470884</v>
      </c>
      <c r="D3" s="76">
        <v>0.23248515660470884</v>
      </c>
      <c r="E3" s="76">
        <v>0.24654455906849312</v>
      </c>
      <c r="F3" s="76">
        <v>0.27406486101221639</v>
      </c>
      <c r="G3" s="76">
        <v>0.26418429762443435</v>
      </c>
    </row>
    <row r="4" spans="1:15" ht="15.75" customHeight="1" x14ac:dyDescent="0.25">
      <c r="A4" s="5"/>
      <c r="B4" s="11" t="s">
        <v>116</v>
      </c>
      <c r="C4" s="77">
        <v>0.12459397067708332</v>
      </c>
      <c r="D4" s="77">
        <v>0.12459397067708332</v>
      </c>
      <c r="E4" s="77">
        <v>0.1623051313333333</v>
      </c>
      <c r="F4" s="77">
        <v>0.21586307043280181</v>
      </c>
      <c r="G4" s="77">
        <v>0.27750701727435745</v>
      </c>
    </row>
    <row r="5" spans="1:15" ht="15.75" customHeight="1" x14ac:dyDescent="0.25">
      <c r="A5" s="5"/>
      <c r="B5" s="11" t="s">
        <v>119</v>
      </c>
      <c r="C5" s="77">
        <v>8.7105519322916672E-2</v>
      </c>
      <c r="D5" s="77">
        <v>8.7105519322916672E-2</v>
      </c>
      <c r="E5" s="77">
        <v>0.10904090866666669</v>
      </c>
      <c r="F5" s="77">
        <v>0.21100128956719819</v>
      </c>
      <c r="G5" s="77">
        <v>0.28185351272564257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0.55937466185231544</v>
      </c>
      <c r="D8" s="76">
        <v>0.55937466185231544</v>
      </c>
      <c r="E8" s="76">
        <v>0.45977621373994643</v>
      </c>
      <c r="F8" s="76">
        <v>0.51377975784557894</v>
      </c>
      <c r="G8" s="76">
        <v>0.58172090059701498</v>
      </c>
    </row>
    <row r="9" spans="1:15" ht="15.75" customHeight="1" x14ac:dyDescent="0.25">
      <c r="B9" s="7" t="s">
        <v>121</v>
      </c>
      <c r="C9" s="76">
        <v>0.2302726081476846</v>
      </c>
      <c r="D9" s="76">
        <v>0.2302726081476846</v>
      </c>
      <c r="E9" s="76">
        <v>0.29075563626005357</v>
      </c>
      <c r="F9" s="76">
        <v>0.28731761215442092</v>
      </c>
      <c r="G9" s="76">
        <v>0.2888614094029851</v>
      </c>
    </row>
    <row r="10" spans="1:15" ht="15.75" customHeight="1" x14ac:dyDescent="0.25">
      <c r="B10" s="7" t="s">
        <v>122</v>
      </c>
      <c r="C10" s="77">
        <v>0.11527738</v>
      </c>
      <c r="D10" s="77">
        <v>0.11527738</v>
      </c>
      <c r="E10" s="77">
        <v>0.14731649999999999</v>
      </c>
      <c r="F10" s="77">
        <v>0.13603138400000001</v>
      </c>
      <c r="G10" s="77">
        <v>9.412385333333334E-2</v>
      </c>
    </row>
    <row r="11" spans="1:15" ht="15.75" customHeight="1" x14ac:dyDescent="0.25">
      <c r="B11" s="7" t="s">
        <v>123</v>
      </c>
      <c r="C11" s="77">
        <v>9.5075350000000003E-2</v>
      </c>
      <c r="D11" s="77">
        <v>9.5075350000000003E-2</v>
      </c>
      <c r="E11" s="77">
        <v>0.10215165000000001</v>
      </c>
      <c r="F11" s="77">
        <v>6.2871246000000006E-2</v>
      </c>
      <c r="G11" s="77">
        <v>3.5293836666666661E-2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0.97213777649999999</v>
      </c>
      <c r="D14" s="78">
        <v>0.97637391212799995</v>
      </c>
      <c r="E14" s="78">
        <v>0.97637391212799995</v>
      </c>
      <c r="F14" s="78">
        <v>0.93586611214799997</v>
      </c>
      <c r="G14" s="78">
        <v>0.93586611214799997</v>
      </c>
      <c r="H14" s="79">
        <v>0.55200000000000005</v>
      </c>
      <c r="I14" s="79">
        <v>0.75541643059490093</v>
      </c>
      <c r="J14" s="79">
        <v>0.79196883852691224</v>
      </c>
      <c r="K14" s="79">
        <v>0.80304532577903687</v>
      </c>
      <c r="L14" s="79">
        <v>0.73226447585900001</v>
      </c>
      <c r="M14" s="79">
        <v>0.68447671021750001</v>
      </c>
      <c r="N14" s="79">
        <v>0.69434135171599987</v>
      </c>
      <c r="O14" s="79">
        <v>0.67473704702399995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0.42879783525905957</v>
      </c>
      <c r="D15" s="76">
        <f t="shared" si="0"/>
        <v>0.43066634179286584</v>
      </c>
      <c r="E15" s="76">
        <f t="shared" si="0"/>
        <v>0.43066634179286584</v>
      </c>
      <c r="F15" s="76">
        <f t="shared" si="0"/>
        <v>0.41279885699552865</v>
      </c>
      <c r="G15" s="76">
        <f t="shared" si="0"/>
        <v>0.41279885699552865</v>
      </c>
      <c r="H15" s="76">
        <f t="shared" si="0"/>
        <v>0.24348030781725405</v>
      </c>
      <c r="I15" s="76">
        <f t="shared" si="0"/>
        <v>0.33320475552800322</v>
      </c>
      <c r="J15" s="76">
        <f t="shared" si="0"/>
        <v>0.34932756627935824</v>
      </c>
      <c r="K15" s="76">
        <f t="shared" si="0"/>
        <v>0.35421326650704155</v>
      </c>
      <c r="L15" s="76">
        <f t="shared" si="0"/>
        <v>0.32299271736556068</v>
      </c>
      <c r="M15" s="76">
        <f t="shared" si="0"/>
        <v>0.30191413061140993</v>
      </c>
      <c r="N15" s="76">
        <f t="shared" si="0"/>
        <v>0.30626530080807951</v>
      </c>
      <c r="O15" s="76">
        <f t="shared" si="0"/>
        <v>0.29761808678461688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0.10300000000000001</v>
      </c>
      <c r="D2" s="77">
        <v>0.10300000000000001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0.42</v>
      </c>
      <c r="D3" s="77">
        <v>0.27600000000000002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0.24199999999999999</v>
      </c>
      <c r="D4" s="77">
        <v>0.24199999999999999</v>
      </c>
      <c r="E4" s="77">
        <v>0.34499999999999997</v>
      </c>
      <c r="F4" s="77">
        <v>0.67099999999999993</v>
      </c>
      <c r="G4" s="77">
        <v>0</v>
      </c>
    </row>
    <row r="5" spans="1:7" x14ac:dyDescent="0.25">
      <c r="B5" s="43" t="s">
        <v>169</v>
      </c>
      <c r="C5" s="76">
        <f>1-SUM(C2:C4)</f>
        <v>0.23499999999999999</v>
      </c>
      <c r="D5" s="76">
        <f t="shared" ref="D5:G5" si="0">1-SUM(D2:D4)</f>
        <v>0.379</v>
      </c>
      <c r="E5" s="76">
        <f t="shared" si="0"/>
        <v>0.65500000000000003</v>
      </c>
      <c r="F5" s="76">
        <f t="shared" si="0"/>
        <v>0.32900000000000007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0.42898999999999998</v>
      </c>
      <c r="D2" s="28">
        <v>0.42145000000000005</v>
      </c>
      <c r="E2" s="28">
        <v>0.41314000000000001</v>
      </c>
      <c r="F2" s="28">
        <v>0.40494000000000002</v>
      </c>
      <c r="G2" s="28">
        <v>0.39679999999999999</v>
      </c>
      <c r="H2" s="28">
        <v>0.38874000000000003</v>
      </c>
      <c r="I2" s="28">
        <v>0.38073000000000001</v>
      </c>
      <c r="J2" s="28">
        <v>0.37276999999999999</v>
      </c>
      <c r="K2" s="28">
        <v>0.36491999999999997</v>
      </c>
      <c r="L2" s="28">
        <v>0.35720999999999997</v>
      </c>
      <c r="M2" s="28">
        <v>0.34966999999999998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0.15898999999999999</v>
      </c>
      <c r="D4" s="28">
        <v>0.15984000000000001</v>
      </c>
      <c r="E4" s="28">
        <v>0.16089999999999999</v>
      </c>
      <c r="F4" s="28">
        <v>0.16198000000000001</v>
      </c>
      <c r="G4" s="28">
        <v>0.16309000000000001</v>
      </c>
      <c r="H4" s="28">
        <v>0.16422999999999999</v>
      </c>
      <c r="I4" s="28">
        <v>0.16539999999999999</v>
      </c>
      <c r="J4" s="28">
        <v>0.16661000000000001</v>
      </c>
      <c r="K4" s="28">
        <v>0.16783000000000001</v>
      </c>
      <c r="L4" s="28">
        <v>0.16907</v>
      </c>
      <c r="M4" s="28">
        <v>0.17032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0.41634121217943265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0.33099592634943714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0.30494110768196758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0.10299999999999999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0.56233333333333324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41.070999999999998</v>
      </c>
      <c r="D13" s="28">
        <v>39.555999999999997</v>
      </c>
      <c r="E13" s="28">
        <v>38.085999999999999</v>
      </c>
      <c r="F13" s="28">
        <v>36.625999999999998</v>
      </c>
      <c r="G13" s="28">
        <v>35.222000000000001</v>
      </c>
      <c r="H13" s="28">
        <v>33.795000000000002</v>
      </c>
      <c r="I13" s="28">
        <v>32.399000000000001</v>
      </c>
      <c r="J13" s="28">
        <v>31.7</v>
      </c>
      <c r="K13" s="28">
        <v>29.821999999999999</v>
      </c>
      <c r="L13" s="28">
        <v>28.881</v>
      </c>
      <c r="M13" s="28">
        <v>27.943000000000001</v>
      </c>
    </row>
    <row r="14" spans="1:13" x14ac:dyDescent="0.25">
      <c r="B14" s="16" t="s">
        <v>170</v>
      </c>
      <c r="C14" s="28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37.913661484151682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42.521345352857793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99.033477395463237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0.3705821075861872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1.0985467948683532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1.0985467948683532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1.0985467948683532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1.0985467948683532</v>
      </c>
      <c r="E13" s="82" t="s">
        <v>201</v>
      </c>
    </row>
    <row r="14" spans="1:5" ht="15.75" customHeight="1" x14ac:dyDescent="0.25">
      <c r="A14" s="11" t="s">
        <v>187</v>
      </c>
      <c r="B14" s="81">
        <v>5.5E-2</v>
      </c>
      <c r="C14" s="81">
        <v>0.95</v>
      </c>
      <c r="D14" s="82">
        <v>13.539057252878379</v>
      </c>
      <c r="E14" s="82" t="s">
        <v>201</v>
      </c>
    </row>
    <row r="15" spans="1:5" ht="15.75" customHeight="1" x14ac:dyDescent="0.25">
      <c r="A15" s="11" t="s">
        <v>207</v>
      </c>
      <c r="B15" s="81">
        <v>5.5E-2</v>
      </c>
      <c r="C15" s="81">
        <v>0.95</v>
      </c>
      <c r="D15" s="82">
        <v>13.539057252878379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0.27829999072845574</v>
      </c>
      <c r="E17" s="82" t="s">
        <v>201</v>
      </c>
    </row>
    <row r="18" spans="1:5" ht="15.9" customHeight="1" x14ac:dyDescent="0.25">
      <c r="A18" s="52" t="s">
        <v>173</v>
      </c>
      <c r="B18" s="81">
        <v>0.26600000000000001</v>
      </c>
      <c r="C18" s="81">
        <v>0.95</v>
      </c>
      <c r="D18" s="82">
        <v>2.3779962403154156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3.202185552868094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23.103382705538191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4.4606327668435339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19.540666812356978</v>
      </c>
      <c r="E24" s="82" t="s">
        <v>201</v>
      </c>
    </row>
    <row r="25" spans="1:5" ht="15.75" customHeight="1" x14ac:dyDescent="0.25">
      <c r="A25" s="52" t="s">
        <v>87</v>
      </c>
      <c r="B25" s="81">
        <v>0.13500000000000001</v>
      </c>
      <c r="C25" s="81">
        <v>0.95</v>
      </c>
      <c r="D25" s="82">
        <v>19.538012101442177</v>
      </c>
      <c r="E25" s="82" t="s">
        <v>201</v>
      </c>
    </row>
    <row r="26" spans="1:5" ht="15.75" customHeight="1" x14ac:dyDescent="0.25">
      <c r="A26" s="52" t="s">
        <v>137</v>
      </c>
      <c r="B26" s="81">
        <v>5.5E-2</v>
      </c>
      <c r="C26" s="81">
        <v>0.95</v>
      </c>
      <c r="D26" s="82">
        <v>4.510971471589138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4.2511081173476706</v>
      </c>
      <c r="E27" s="82" t="s">
        <v>201</v>
      </c>
    </row>
    <row r="28" spans="1:5" ht="15.75" customHeight="1" x14ac:dyDescent="0.25">
      <c r="A28" s="52" t="s">
        <v>84</v>
      </c>
      <c r="B28" s="81">
        <v>0.253</v>
      </c>
      <c r="C28" s="81">
        <v>0.95</v>
      </c>
      <c r="D28" s="82">
        <v>0.63532607857566448</v>
      </c>
      <c r="E28" s="82" t="s">
        <v>201</v>
      </c>
    </row>
    <row r="29" spans="1:5" ht="15.75" customHeight="1" x14ac:dyDescent="0.25">
      <c r="A29" s="52" t="s">
        <v>58</v>
      </c>
      <c r="B29" s="81">
        <v>0.26600000000000001</v>
      </c>
      <c r="C29" s="81">
        <v>0.95</v>
      </c>
      <c r="D29" s="82">
        <v>67.736851795235324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210.39446345819516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210.39446345819516</v>
      </c>
      <c r="E31" s="82" t="s">
        <v>201</v>
      </c>
    </row>
    <row r="32" spans="1:5" ht="15.75" customHeight="1" x14ac:dyDescent="0.25">
      <c r="A32" s="52" t="s">
        <v>28</v>
      </c>
      <c r="B32" s="81">
        <v>0.57899999999999996</v>
      </c>
      <c r="C32" s="81">
        <v>0.95</v>
      </c>
      <c r="D32" s="82">
        <v>0.54641342226979839</v>
      </c>
      <c r="E32" s="82" t="s">
        <v>201</v>
      </c>
    </row>
    <row r="33" spans="1:6" ht="15.75" customHeight="1" x14ac:dyDescent="0.25">
      <c r="A33" s="52" t="s">
        <v>83</v>
      </c>
      <c r="B33" s="81">
        <v>0.62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0.377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0.53299999999999992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0.54899999999999993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0.40399999999999997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4.0000000000000001E-3</v>
      </c>
      <c r="C38" s="81">
        <v>0.95</v>
      </c>
      <c r="D38" s="82">
        <v>1.8474557421336137</v>
      </c>
      <c r="E38" s="82" t="s">
        <v>201</v>
      </c>
    </row>
    <row r="39" spans="1:6" ht="15.75" customHeight="1" x14ac:dyDescent="0.25">
      <c r="A39" s="52" t="s">
        <v>60</v>
      </c>
      <c r="B39" s="81">
        <v>4.0000000000000001E-3</v>
      </c>
      <c r="C39" s="81">
        <v>0.95</v>
      </c>
      <c r="D39" s="82">
        <v>0.56919801145042948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2020-06-17T04:30:36Z</dcterms:modified>
</cp:coreProperties>
</file>