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4ED98CF-FC7E-470C-8257-065F740EA988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17" i="2"/>
  <c r="A40" i="2"/>
  <c r="A36" i="2"/>
  <c r="A32" i="2"/>
  <c r="A28" i="2"/>
  <c r="A20" i="2"/>
  <c r="A31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19" i="2"/>
  <c r="I22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I6" i="2" l="1"/>
  <c r="C6" i="51"/>
  <c r="A35" i="2"/>
  <c r="A21" i="2"/>
  <c r="A16" i="2"/>
  <c r="I5" i="2"/>
  <c r="I3" i="2"/>
  <c r="C8" i="51"/>
  <c r="A39" i="2"/>
  <c r="A25" i="2"/>
  <c r="A18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<sst xmlns="http://schemas.openxmlformats.org/spreadsheetml/2006/main" count="1097" uniqueCount="272">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</sst>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22.4</v>
      </c>
    </row>
    <row r="38" spans="1:5" ht="15" customHeight="1" x14ac:dyDescent="0.25">
      <c r="B38" s="16" t="s">
        <v>91</v>
      </c>
      <c r="C38" s="71">
        <v>36.5</v>
      </c>
      <c r="D38" s="17"/>
      <c r="E38" s="18"/>
    </row>
    <row r="39" spans="1:5" ht="15" customHeight="1" x14ac:dyDescent="0.25">
      <c r="B39" s="16" t="s">
        <v>90</v>
      </c>
      <c r="C39" s="71">
        <v>50.3</v>
      </c>
      <c r="D39" s="17"/>
      <c r="E39" s="17"/>
    </row>
    <row r="40" spans="1:5" ht="15" customHeight="1" x14ac:dyDescent="0.25">
      <c r="B40" s="16" t="s">
        <v>171</v>
      </c>
      <c r="C40" s="71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2.6600000000000002E-2</v>
      </c>
      <c r="D45" s="17"/>
    </row>
    <row r="46" spans="1:5" ht="15.75" customHeight="1" x14ac:dyDescent="0.25">
      <c r="B46" s="16" t="s">
        <v>11</v>
      </c>
      <c r="C46" s="67">
        <v>0.1389</v>
      </c>
      <c r="D46" s="17"/>
    </row>
    <row r="47" spans="1:5" ht="15.75" customHeight="1" x14ac:dyDescent="0.25">
      <c r="B47" s="16" t="s">
        <v>12</v>
      </c>
      <c r="C47" s="67">
        <v>0.193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2.4380139330474999</v>
      </c>
      <c r="D51" s="17"/>
    </row>
    <row r="52" spans="1:4" ht="15" customHeight="1" x14ac:dyDescent="0.25">
      <c r="B52" s="16" t="s">
        <v>125</v>
      </c>
      <c r="C52" s="72">
        <v>3.41411545087999</v>
      </c>
    </row>
    <row r="53" spans="1:4" ht="15.75" customHeight="1" x14ac:dyDescent="0.25">
      <c r="B53" s="16" t="s">
        <v>126</v>
      </c>
      <c r="C53" s="72">
        <v>3.41411545087999</v>
      </c>
    </row>
    <row r="54" spans="1:4" ht="15.75" customHeight="1" x14ac:dyDescent="0.25">
      <c r="B54" s="16" t="s">
        <v>127</v>
      </c>
      <c r="C54" s="72">
        <v>2.38066745783</v>
      </c>
    </row>
    <row r="55" spans="1:4" ht="15.75" customHeight="1" x14ac:dyDescent="0.25">
      <c r="B55" s="16" t="s">
        <v>128</v>
      </c>
      <c r="C55" s="72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7.1803700800000009E-2</v>
      </c>
      <c r="C3" s="26">
        <f>frac_mam_1_5months * 2.6</f>
        <v>7.1803700800000009E-2</v>
      </c>
      <c r="D3" s="26">
        <f>frac_mam_6_11months * 2.6</f>
        <v>0.15889442400000001</v>
      </c>
      <c r="E3" s="26">
        <f>frac_mam_12_23months * 2.6</f>
        <v>8.4616329200000007E-2</v>
      </c>
      <c r="F3" s="26">
        <f>frac_mam_24_59months * 2.6</f>
        <v>3.1848831039999997E-2</v>
      </c>
    </row>
    <row r="4" spans="1:6" ht="15.75" customHeight="1" x14ac:dyDescent="0.25">
      <c r="A4" s="3" t="s">
        <v>66</v>
      </c>
      <c r="B4" s="26">
        <f>frac_sam_1month * 2.6</f>
        <v>5.5735193800000013E-2</v>
      </c>
      <c r="C4" s="26">
        <f>frac_sam_1_5months * 2.6</f>
        <v>5.5735193800000013E-2</v>
      </c>
      <c r="D4" s="26">
        <f>frac_sam_6_11months * 2.6</f>
        <v>3.5909580199999999E-2</v>
      </c>
      <c r="E4" s="26">
        <f>frac_sam_12_23months * 2.6</f>
        <v>6.1969663599999995E-2</v>
      </c>
      <c r="F4" s="26">
        <f>frac_sam_24_59months * 2.6</f>
        <v>1.4569947426666667E-2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0.214</v>
      </c>
      <c r="E2" s="87">
        <f>food_insecure</f>
        <v>0.214</v>
      </c>
      <c r="F2" s="87">
        <f>food_insecure</f>
        <v>0.214</v>
      </c>
      <c r="G2" s="87">
        <f>food_insecure</f>
        <v>0.214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0.214</v>
      </c>
      <c r="F5" s="87">
        <f>food_insecure</f>
        <v>0.214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9.3769766655673076E-2</v>
      </c>
      <c r="D7" s="87">
        <f>diarrhoea_1_5mo/26</f>
        <v>0.13131213272615347</v>
      </c>
      <c r="E7" s="87">
        <f>diarrhoea_6_11mo/26</f>
        <v>0.13131213272615347</v>
      </c>
      <c r="F7" s="87">
        <f>diarrhoea_12_23mo/26</f>
        <v>9.1564132993461542E-2</v>
      </c>
      <c r="G7" s="87">
        <f>diarrhoea_24_59mo/26</f>
        <v>9.1564132993461542E-2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0.214</v>
      </c>
      <c r="F8" s="87">
        <f>food_insecure</f>
        <v>0.214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0.498</v>
      </c>
      <c r="E9" s="87">
        <f>IF(ISBLANK(comm_deliv), frac_children_health_facility,1)</f>
        <v>0.498</v>
      </c>
      <c r="F9" s="87">
        <f>IF(ISBLANK(comm_deliv), frac_children_health_facility,1)</f>
        <v>0.498</v>
      </c>
      <c r="G9" s="87">
        <f>IF(ISBLANK(comm_deliv), frac_children_health_facility,1)</f>
        <v>0.498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9.3769766655673076E-2</v>
      </c>
      <c r="D11" s="87">
        <f>diarrhoea_1_5mo/26</f>
        <v>0.13131213272615347</v>
      </c>
      <c r="E11" s="87">
        <f>diarrhoea_6_11mo/26</f>
        <v>0.13131213272615347</v>
      </c>
      <c r="F11" s="87">
        <f>diarrhoea_12_23mo/26</f>
        <v>9.1564132993461542E-2</v>
      </c>
      <c r="G11" s="87">
        <f>diarrhoea_24_59mo/26</f>
        <v>9.1564132993461542E-2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0.214</v>
      </c>
      <c r="I14" s="87">
        <f>food_insecure</f>
        <v>0.214</v>
      </c>
      <c r="J14" s="87">
        <f>food_insecure</f>
        <v>0.214</v>
      </c>
      <c r="K14" s="87">
        <f>food_insecure</f>
        <v>0.214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0.75700000000000001</v>
      </c>
      <c r="I17" s="87">
        <f>frac_PW_health_facility</f>
        <v>0.75700000000000001</v>
      </c>
      <c r="J17" s="87">
        <f>frac_PW_health_facility</f>
        <v>0.75700000000000001</v>
      </c>
      <c r="K17" s="87">
        <f>frac_PW_health_facility</f>
        <v>0.75700000000000001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0.54</v>
      </c>
      <c r="I18" s="87">
        <f>frac_malaria_risk</f>
        <v>0.54</v>
      </c>
      <c r="J18" s="87">
        <f>frac_malaria_risk</f>
        <v>0.54</v>
      </c>
      <c r="K18" s="87">
        <f>frac_malaria_risk</f>
        <v>0.54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0.14800000000000002</v>
      </c>
      <c r="M23" s="87">
        <f>famplan_unmet_need</f>
        <v>0.14800000000000002</v>
      </c>
      <c r="N23" s="87">
        <f>famplan_unmet_need</f>
        <v>0.14800000000000002</v>
      </c>
      <c r="O23" s="87">
        <f>famplan_unmet_need</f>
        <v>0.14800000000000002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0.29915808951187128</v>
      </c>
      <c r="M24" s="87">
        <f>(1-food_insecure)*(0.49)+food_insecure*(0.7)</f>
        <v>0.53493999999999997</v>
      </c>
      <c r="N24" s="87">
        <f>(1-food_insecure)*(0.49)+food_insecure*(0.7)</f>
        <v>0.53493999999999997</v>
      </c>
      <c r="O24" s="87">
        <f>(1-food_insecure)*(0.49)+food_insecure*(0.7)</f>
        <v>0.53493999999999997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0.12821060979080198</v>
      </c>
      <c r="M25" s="87">
        <f>(1-food_insecure)*(0.21)+food_insecure*(0.3)</f>
        <v>0.22926000000000002</v>
      </c>
      <c r="N25" s="87">
        <f>(1-food_insecure)*(0.21)+food_insecure*(0.3)</f>
        <v>0.22926000000000002</v>
      </c>
      <c r="O25" s="87">
        <f>(1-food_insecure)*(0.21)+food_insecure*(0.3)</f>
        <v>0.22926000000000002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0.13186801792144776</v>
      </c>
      <c r="M26" s="87">
        <f>(1-food_insecure)*(0.3)</f>
        <v>0.23580000000000001</v>
      </c>
      <c r="N26" s="87">
        <f>(1-food_insecure)*(0.3)</f>
        <v>0.23580000000000001</v>
      </c>
      <c r="O26" s="87">
        <f>(1-food_insecure)*(0.3)</f>
        <v>0.23580000000000001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0.44076328277587895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0.54</v>
      </c>
      <c r="D33" s="87">
        <f t="shared" si="3"/>
        <v>0.54</v>
      </c>
      <c r="E33" s="87">
        <f t="shared" si="3"/>
        <v>0.54</v>
      </c>
      <c r="F33" s="87">
        <f t="shared" si="3"/>
        <v>0.54</v>
      </c>
      <c r="G33" s="87">
        <f t="shared" si="3"/>
        <v>0.54</v>
      </c>
      <c r="H33" s="87">
        <f t="shared" si="3"/>
        <v>0.54</v>
      </c>
      <c r="I33" s="87">
        <f t="shared" si="3"/>
        <v>0.54</v>
      </c>
      <c r="J33" s="87">
        <f t="shared" si="3"/>
        <v>0.54</v>
      </c>
      <c r="K33" s="87">
        <f t="shared" si="3"/>
        <v>0.54</v>
      </c>
      <c r="L33" s="87">
        <f t="shared" si="3"/>
        <v>0.54</v>
      </c>
      <c r="M33" s="87">
        <f t="shared" si="3"/>
        <v>0.54</v>
      </c>
      <c r="N33" s="87">
        <f t="shared" si="3"/>
        <v>0.54</v>
      </c>
      <c r="O33" s="87">
        <f t="shared" si="3"/>
        <v>0.54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531195.60000000009</v>
      </c>
      <c r="C2" s="74">
        <v>920000</v>
      </c>
      <c r="D2" s="74">
        <v>1609000</v>
      </c>
      <c r="E2" s="74">
        <v>1339000</v>
      </c>
      <c r="F2" s="74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623411.94116031635</v>
      </c>
      <c r="I2" s="22">
        <f>G2-H2</f>
        <v>4024588.0588396834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532986.72</v>
      </c>
      <c r="C3" s="74">
        <v>945000</v>
      </c>
      <c r="D3" s="74">
        <v>1627000</v>
      </c>
      <c r="E3" s="74">
        <v>1368000</v>
      </c>
      <c r="F3" s="74">
        <v>831000</v>
      </c>
      <c r="G3" s="22">
        <f t="shared" si="0"/>
        <v>4771000</v>
      </c>
      <c r="H3" s="22">
        <f t="shared" si="1"/>
        <v>625514.0022392316</v>
      </c>
      <c r="I3" s="22">
        <f t="shared" ref="I3:I15" si="3">G3-H3</f>
        <v>4145485.9977607685</v>
      </c>
    </row>
    <row r="4" spans="1:9" ht="15.75" customHeight="1" x14ac:dyDescent="0.25">
      <c r="A4" s="7">
        <f t="shared" si="2"/>
        <v>2022</v>
      </c>
      <c r="B4" s="73">
        <v>534285.82299999997</v>
      </c>
      <c r="C4" s="74">
        <v>972000</v>
      </c>
      <c r="D4" s="74">
        <v>1645000</v>
      </c>
      <c r="E4" s="74">
        <v>1391000</v>
      </c>
      <c r="F4" s="74">
        <v>884000</v>
      </c>
      <c r="G4" s="22">
        <f t="shared" si="0"/>
        <v>4892000</v>
      </c>
      <c r="H4" s="22">
        <f t="shared" si="1"/>
        <v>627038.63143984473</v>
      </c>
      <c r="I4" s="22">
        <f t="shared" si="3"/>
        <v>4264961.3685601549</v>
      </c>
    </row>
    <row r="5" spans="1:9" ht="15.75" customHeight="1" x14ac:dyDescent="0.25">
      <c r="A5" s="7">
        <f t="shared" si="2"/>
        <v>2023</v>
      </c>
      <c r="B5" s="73">
        <v>535154.598</v>
      </c>
      <c r="C5" s="74">
        <v>1001000</v>
      </c>
      <c r="D5" s="74">
        <v>1664000</v>
      </c>
      <c r="E5" s="74">
        <v>1410000</v>
      </c>
      <c r="F5" s="74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7">
        <f t="shared" si="2"/>
        <v>2024</v>
      </c>
      <c r="B6" s="73">
        <v>535650.47</v>
      </c>
      <c r="C6" s="74">
        <v>1032000</v>
      </c>
      <c r="D6" s="74">
        <v>1689000</v>
      </c>
      <c r="E6" s="74">
        <v>1427000</v>
      </c>
      <c r="F6" s="74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7">
        <f t="shared" si="2"/>
        <v>2025</v>
      </c>
      <c r="B7" s="73">
        <v>535853.98</v>
      </c>
      <c r="C7" s="74">
        <v>1065000</v>
      </c>
      <c r="D7" s="74">
        <v>1719000</v>
      </c>
      <c r="E7" s="74">
        <v>1445000</v>
      </c>
      <c r="F7" s="74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7">
        <f t="shared" si="2"/>
        <v>2026</v>
      </c>
      <c r="B8" s="73">
        <v>539414.6712000001</v>
      </c>
      <c r="C8" s="74">
        <v>1097000</v>
      </c>
      <c r="D8" s="74">
        <v>1753000</v>
      </c>
      <c r="E8" s="74">
        <v>1460000</v>
      </c>
      <c r="F8" s="74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7">
        <f t="shared" si="2"/>
        <v>2027</v>
      </c>
      <c r="B9" s="73">
        <v>542786.05760000006</v>
      </c>
      <c r="C9" s="74">
        <v>1131000</v>
      </c>
      <c r="D9" s="74">
        <v>1793000</v>
      </c>
      <c r="E9" s="74">
        <v>1476000</v>
      </c>
      <c r="F9" s="74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7">
        <f t="shared" si="2"/>
        <v>2028</v>
      </c>
      <c r="B10" s="73">
        <v>545964.99100000015</v>
      </c>
      <c r="C10" s="74">
        <v>1164000</v>
      </c>
      <c r="D10" s="74">
        <v>1837000</v>
      </c>
      <c r="E10" s="74">
        <v>1491000</v>
      </c>
      <c r="F10" s="74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7">
        <f t="shared" si="2"/>
        <v>2029</v>
      </c>
      <c r="B11" s="73">
        <v>548948.32320000022</v>
      </c>
      <c r="C11" s="74">
        <v>1192000</v>
      </c>
      <c r="D11" s="74">
        <v>1888000</v>
      </c>
      <c r="E11" s="74">
        <v>1509000</v>
      </c>
      <c r="F11" s="74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7">
        <f t="shared" si="2"/>
        <v>2030</v>
      </c>
      <c r="B12" s="73">
        <v>551758.53700000001</v>
      </c>
      <c r="C12" s="74">
        <v>1213000</v>
      </c>
      <c r="D12" s="74">
        <v>1943000</v>
      </c>
      <c r="E12" s="74">
        <v>1527000</v>
      </c>
      <c r="F12" s="74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7" t="str">
        <f t="shared" si="2"/>
        <v/>
      </c>
      <c r="B13" s="73">
        <v>900000</v>
      </c>
      <c r="C13" s="74">
        <v>1593000</v>
      </c>
      <c r="D13" s="74">
        <v>1309000</v>
      </c>
      <c r="E13" s="74">
        <v>731000</v>
      </c>
      <c r="F13" s="74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3.3447966750000002E-2</v>
      </c>
    </row>
    <row r="4" spans="1:8" ht="15.75" customHeight="1" x14ac:dyDescent="0.25">
      <c r="B4" s="24" t="s">
        <v>7</v>
      </c>
      <c r="C4" s="75">
        <v>0.17808429183039692</v>
      </c>
    </row>
    <row r="5" spans="1:8" ht="15.75" customHeight="1" x14ac:dyDescent="0.25">
      <c r="B5" s="24" t="s">
        <v>8</v>
      </c>
      <c r="C5" s="75">
        <v>0.19694927168518356</v>
      </c>
    </row>
    <row r="6" spans="1:8" ht="15.75" customHeight="1" x14ac:dyDescent="0.25">
      <c r="B6" s="24" t="s">
        <v>10</v>
      </c>
      <c r="C6" s="75">
        <v>8.5965495754370042E-2</v>
      </c>
    </row>
    <row r="7" spans="1:8" ht="15.75" customHeight="1" x14ac:dyDescent="0.25">
      <c r="B7" s="24" t="s">
        <v>13</v>
      </c>
      <c r="C7" s="75">
        <v>0.17451024748646549</v>
      </c>
    </row>
    <row r="8" spans="1:8" ht="15.75" customHeight="1" x14ac:dyDescent="0.25">
      <c r="B8" s="24" t="s">
        <v>14</v>
      </c>
      <c r="C8" s="75">
        <v>1.6401775836995218E-4</v>
      </c>
    </row>
    <row r="9" spans="1:8" ht="15.75" customHeight="1" x14ac:dyDescent="0.25">
      <c r="B9" s="24" t="s">
        <v>27</v>
      </c>
      <c r="C9" s="75">
        <v>5.4697890726334075E-2</v>
      </c>
    </row>
    <row r="10" spans="1:8" ht="15.75" customHeight="1" x14ac:dyDescent="0.25">
      <c r="B10" s="24" t="s">
        <v>15</v>
      </c>
      <c r="C10" s="75">
        <v>0.27618081800888006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0.14487831022685799</v>
      </c>
      <c r="D14" s="75">
        <v>0.14487831022685799</v>
      </c>
      <c r="E14" s="75">
        <v>0.15509516177020199</v>
      </c>
      <c r="F14" s="75">
        <v>0.15509516177020199</v>
      </c>
    </row>
    <row r="15" spans="1:8" ht="15.75" customHeight="1" x14ac:dyDescent="0.25">
      <c r="B15" s="24" t="s">
        <v>16</v>
      </c>
      <c r="C15" s="75">
        <v>0.38360033131709897</v>
      </c>
      <c r="D15" s="75">
        <v>0.38360033131709897</v>
      </c>
      <c r="E15" s="75">
        <v>0.17236959551369696</v>
      </c>
      <c r="F15" s="75">
        <v>0.17236959551369696</v>
      </c>
    </row>
    <row r="16" spans="1:8" ht="15.75" customHeight="1" x14ac:dyDescent="0.25">
      <c r="B16" s="24" t="s">
        <v>17</v>
      </c>
      <c r="C16" s="75">
        <v>3.4878698041291498E-2</v>
      </c>
      <c r="D16" s="75">
        <v>3.4878698041291498E-2</v>
      </c>
      <c r="E16" s="75">
        <v>3.0605654024587602E-2</v>
      </c>
      <c r="F16" s="75">
        <v>3.0605654024587602E-2</v>
      </c>
    </row>
    <row r="17" spans="1:8" ht="15.75" customHeight="1" x14ac:dyDescent="0.25">
      <c r="B17" s="24" t="s">
        <v>18</v>
      </c>
      <c r="C17" s="75">
        <v>7.76290129361618E-3</v>
      </c>
      <c r="D17" s="75">
        <v>7.76290129361618E-3</v>
      </c>
      <c r="E17" s="75">
        <v>2.3914909323272903E-2</v>
      </c>
      <c r="F17" s="75">
        <v>2.3914909323272903E-2</v>
      </c>
    </row>
    <row r="18" spans="1:8" ht="15.75" customHeight="1" x14ac:dyDescent="0.25">
      <c r="B18" s="24" t="s">
        <v>19</v>
      </c>
      <c r="C18" s="75">
        <v>1.14274505281664E-2</v>
      </c>
      <c r="D18" s="75">
        <v>1.14274505281664E-2</v>
      </c>
      <c r="E18" s="75">
        <v>5.1211821504129201E-2</v>
      </c>
      <c r="F18" s="75">
        <v>5.1211821504129201E-2</v>
      </c>
    </row>
    <row r="19" spans="1:8" ht="15.75" customHeight="1" x14ac:dyDescent="0.25">
      <c r="B19" s="24" t="s">
        <v>20</v>
      </c>
      <c r="C19" s="75">
        <v>2.4344095240845499E-2</v>
      </c>
      <c r="D19" s="75">
        <v>2.4344095240845499E-2</v>
      </c>
      <c r="E19" s="75">
        <v>3.1782549079494599E-2</v>
      </c>
      <c r="F19" s="75">
        <v>3.1782549079494599E-2</v>
      </c>
    </row>
    <row r="20" spans="1:8" ht="15.75" customHeight="1" x14ac:dyDescent="0.25">
      <c r="B20" s="24" t="s">
        <v>21</v>
      </c>
      <c r="C20" s="75">
        <v>7.2384040640098096E-2</v>
      </c>
      <c r="D20" s="75">
        <v>7.2384040640098096E-2</v>
      </c>
      <c r="E20" s="75">
        <v>3.4598956612140401E-2</v>
      </c>
      <c r="F20" s="75">
        <v>3.4598956612140401E-2</v>
      </c>
    </row>
    <row r="21" spans="1:8" ht="15.75" customHeight="1" x14ac:dyDescent="0.25">
      <c r="B21" s="24" t="s">
        <v>22</v>
      </c>
      <c r="C21" s="75">
        <v>3.2769153597571897E-2</v>
      </c>
      <c r="D21" s="75">
        <v>3.2769153597571897E-2</v>
      </c>
      <c r="E21" s="75">
        <v>8.5144325406235705E-2</v>
      </c>
      <c r="F21" s="75">
        <v>8.5144325406235705E-2</v>
      </c>
    </row>
    <row r="22" spans="1:8" ht="15.75" customHeight="1" x14ac:dyDescent="0.25">
      <c r="B22" s="24" t="s">
        <v>23</v>
      </c>
      <c r="C22" s="75">
        <v>0.28795501911445343</v>
      </c>
      <c r="D22" s="75">
        <v>0.28795501911445343</v>
      </c>
      <c r="E22" s="75">
        <v>0.41527702676624056</v>
      </c>
      <c r="F22" s="75">
        <v>0.41527702676624056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3.6000000000000004E-2</v>
      </c>
    </row>
    <row r="27" spans="1:8" ht="15.75" customHeight="1" x14ac:dyDescent="0.25">
      <c r="B27" s="24" t="s">
        <v>39</v>
      </c>
      <c r="C27" s="75">
        <v>5.3E-3</v>
      </c>
    </row>
    <row r="28" spans="1:8" ht="15.75" customHeight="1" x14ac:dyDescent="0.25">
      <c r="B28" s="24" t="s">
        <v>40</v>
      </c>
      <c r="C28" s="75">
        <v>0.1502</v>
      </c>
    </row>
    <row r="29" spans="1:8" ht="15.75" customHeight="1" x14ac:dyDescent="0.25">
      <c r="B29" s="24" t="s">
        <v>41</v>
      </c>
      <c r="C29" s="75">
        <v>0.1235</v>
      </c>
    </row>
    <row r="30" spans="1:8" ht="15.75" customHeight="1" x14ac:dyDescent="0.25">
      <c r="B30" s="24" t="s">
        <v>42</v>
      </c>
      <c r="C30" s="75">
        <v>8.8000000000000009E-2</v>
      </c>
    </row>
    <row r="31" spans="1:8" ht="15.75" customHeight="1" x14ac:dyDescent="0.25">
      <c r="B31" s="24" t="s">
        <v>43</v>
      </c>
      <c r="C31" s="75">
        <v>8.5800000000000001E-2</v>
      </c>
    </row>
    <row r="32" spans="1:8" ht="15.75" customHeight="1" x14ac:dyDescent="0.25">
      <c r="B32" s="24" t="s">
        <v>44</v>
      </c>
      <c r="C32" s="75">
        <v>9.7999999999999997E-3</v>
      </c>
    </row>
    <row r="33" spans="2:3" ht="15.75" customHeight="1" x14ac:dyDescent="0.25">
      <c r="B33" s="24" t="s">
        <v>45</v>
      </c>
      <c r="C33" s="75">
        <v>0.11789999999999999</v>
      </c>
    </row>
    <row r="34" spans="2:3" ht="15.75" customHeight="1" x14ac:dyDescent="0.25">
      <c r="B34" s="24" t="s">
        <v>46</v>
      </c>
      <c r="C34" s="75">
        <v>0.38350000000223516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0.57358554571594877</v>
      </c>
      <c r="D2" s="76">
        <v>0.57358554571594877</v>
      </c>
      <c r="E2" s="76">
        <v>0.57500917781472694</v>
      </c>
      <c r="F2" s="76">
        <v>0.34246557677991141</v>
      </c>
      <c r="G2" s="76">
        <v>0.33595872353780315</v>
      </c>
    </row>
    <row r="3" spans="1:15" ht="15.75" customHeight="1" x14ac:dyDescent="0.25">
      <c r="A3" s="5"/>
      <c r="B3" s="11" t="s">
        <v>118</v>
      </c>
      <c r="C3" s="76">
        <v>0.24896868428405122</v>
      </c>
      <c r="D3" s="76">
        <v>0.24896868428405122</v>
      </c>
      <c r="E3" s="76">
        <v>0.28495126218527317</v>
      </c>
      <c r="F3" s="76">
        <v>0.32761880322008863</v>
      </c>
      <c r="G3" s="76">
        <v>0.37769904979553015</v>
      </c>
    </row>
    <row r="4" spans="1:15" ht="15.75" customHeight="1" x14ac:dyDescent="0.25">
      <c r="A4" s="5"/>
      <c r="B4" s="11" t="s">
        <v>116</v>
      </c>
      <c r="C4" s="77">
        <v>0.11064265658823529</v>
      </c>
      <c r="D4" s="77">
        <v>0.11064265658823529</v>
      </c>
      <c r="E4" s="77">
        <v>8.9705056227758012E-2</v>
      </c>
      <c r="F4" s="77">
        <v>0.21118641525267995</v>
      </c>
      <c r="G4" s="77">
        <v>0.19538646054901959</v>
      </c>
    </row>
    <row r="5" spans="1:15" ht="15.75" customHeight="1" x14ac:dyDescent="0.25">
      <c r="A5" s="5"/>
      <c r="B5" s="11" t="s">
        <v>119</v>
      </c>
      <c r="C5" s="77">
        <v>6.6803113411764703E-2</v>
      </c>
      <c r="D5" s="77">
        <v>6.6803113411764703E-2</v>
      </c>
      <c r="E5" s="77">
        <v>5.0334503772241995E-2</v>
      </c>
      <c r="F5" s="77">
        <v>0.11872920474732007</v>
      </c>
      <c r="G5" s="77">
        <v>9.0955766117647038E-2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0.83395315129968461</v>
      </c>
      <c r="D8" s="76">
        <v>0.83395315129968461</v>
      </c>
      <c r="E8" s="76">
        <v>0.78245552458606127</v>
      </c>
      <c r="F8" s="76">
        <v>0.78419170809292504</v>
      </c>
      <c r="G8" s="76">
        <v>0.84985748660136062</v>
      </c>
    </row>
    <row r="9" spans="1:15" ht="15.75" customHeight="1" x14ac:dyDescent="0.25">
      <c r="B9" s="7" t="s">
        <v>121</v>
      </c>
      <c r="C9" s="76">
        <v>0.11699342770031546</v>
      </c>
      <c r="D9" s="76">
        <v>0.11699342770031546</v>
      </c>
      <c r="E9" s="76">
        <v>0.14261985841393876</v>
      </c>
      <c r="F9" s="76">
        <v>0.15942906390707495</v>
      </c>
      <c r="G9" s="76">
        <v>0.13228913706530612</v>
      </c>
    </row>
    <row r="10" spans="1:15" ht="15.75" customHeight="1" x14ac:dyDescent="0.25">
      <c r="B10" s="7" t="s">
        <v>122</v>
      </c>
      <c r="C10" s="77">
        <v>2.7616808000000003E-2</v>
      </c>
      <c r="D10" s="77">
        <v>2.7616808000000003E-2</v>
      </c>
      <c r="E10" s="77">
        <v>6.1113239999999999E-2</v>
      </c>
      <c r="F10" s="77">
        <v>3.2544742000000002E-2</v>
      </c>
      <c r="G10" s="77">
        <v>1.22495504E-2</v>
      </c>
    </row>
    <row r="11" spans="1:15" ht="15.75" customHeight="1" x14ac:dyDescent="0.25">
      <c r="B11" s="7" t="s">
        <v>123</v>
      </c>
      <c r="C11" s="77">
        <v>2.1436613000000004E-2</v>
      </c>
      <c r="D11" s="77">
        <v>2.1436613000000004E-2</v>
      </c>
      <c r="E11" s="77">
        <v>1.3811377E-2</v>
      </c>
      <c r="F11" s="77">
        <v>2.3834485999999998E-2</v>
      </c>
      <c r="G11" s="77">
        <v>5.6038259333333331E-3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0.76416372425000001</v>
      </c>
      <c r="D14" s="78">
        <v>0.73473477243899987</v>
      </c>
      <c r="E14" s="78">
        <v>0.73473477243899987</v>
      </c>
      <c r="F14" s="78">
        <v>0.43763231825400001</v>
      </c>
      <c r="G14" s="78">
        <v>0.43763231825400001</v>
      </c>
      <c r="H14" s="79">
        <v>0.67400000000000004</v>
      </c>
      <c r="I14" s="79">
        <v>0.32729477611940294</v>
      </c>
      <c r="J14" s="79">
        <v>0.31617910447761194</v>
      </c>
      <c r="K14" s="79">
        <v>0.33223507462686563</v>
      </c>
      <c r="L14" s="79">
        <v>0.254515929413</v>
      </c>
      <c r="M14" s="79">
        <v>0.21863517472899999</v>
      </c>
      <c r="N14" s="79">
        <v>0.2257161932915</v>
      </c>
      <c r="O14" s="79">
        <v>0.266368620045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0.32585447444074428</v>
      </c>
      <c r="D15" s="76">
        <f t="shared" si="0"/>
        <v>0.31330538931487384</v>
      </c>
      <c r="E15" s="76">
        <f t="shared" si="0"/>
        <v>0.31330538931487384</v>
      </c>
      <c r="F15" s="76">
        <f t="shared" si="0"/>
        <v>0.18661504666804618</v>
      </c>
      <c r="G15" s="76">
        <f t="shared" si="0"/>
        <v>0.18661504666804618</v>
      </c>
      <c r="H15" s="76">
        <f t="shared" si="0"/>
        <v>0.2874068852046292</v>
      </c>
      <c r="I15" s="76">
        <f t="shared" si="0"/>
        <v>0.13956494384009502</v>
      </c>
      <c r="J15" s="76">
        <f t="shared" si="0"/>
        <v>0.13482500235118616</v>
      </c>
      <c r="K15" s="76">
        <f t="shared" si="0"/>
        <v>0.14167158450183231</v>
      </c>
      <c r="L15" s="76">
        <f t="shared" si="0"/>
        <v>0.10853060906164926</v>
      </c>
      <c r="M15" s="76">
        <f t="shared" si="0"/>
        <v>9.3230348019334927E-2</v>
      </c>
      <c r="N15" s="76">
        <f t="shared" si="0"/>
        <v>9.6249833908243376E-2</v>
      </c>
      <c r="O15" s="76">
        <f t="shared" si="0"/>
        <v>0.11358482997535431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0.47700000000000004</v>
      </c>
      <c r="D2" s="77">
        <v>0.47700000000000004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0.14099999999999999</v>
      </c>
      <c r="D3" s="77">
        <v>0.23300000000000001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0.28399999999999997</v>
      </c>
      <c r="D4" s="77">
        <v>0.28399999999999997</v>
      </c>
      <c r="E4" s="77">
        <v>0.7609999999999999</v>
      </c>
      <c r="F4" s="77">
        <v>0.91100000000000003</v>
      </c>
      <c r="G4" s="77">
        <v>0</v>
      </c>
    </row>
    <row r="5" spans="1:7" x14ac:dyDescent="0.25">
      <c r="B5" s="43" t="s">
        <v>169</v>
      </c>
      <c r="C5" s="76">
        <f>1-SUM(C2:C4)</f>
        <v>9.8000000000000087E-2</v>
      </c>
      <c r="D5" s="76">
        <f t="shared" ref="D5:G5" si="0">1-SUM(D2:D4)</f>
        <v>6.0000000000000053E-3</v>
      </c>
      <c r="E5" s="76">
        <f t="shared" si="0"/>
        <v>0.2390000000000001</v>
      </c>
      <c r="F5" s="76">
        <f t="shared" si="0"/>
        <v>8.8999999999999968E-2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0.27565000000000001</v>
      </c>
      <c r="D2" s="28">
        <v>0.27001999999999998</v>
      </c>
      <c r="E2" s="28">
        <v>0.26447999999999999</v>
      </c>
      <c r="F2" s="28">
        <v>0.25903999999999999</v>
      </c>
      <c r="G2" s="28">
        <v>0.25372</v>
      </c>
      <c r="H2" s="28">
        <v>0.24850000000000003</v>
      </c>
      <c r="I2" s="28">
        <v>0.24342</v>
      </c>
      <c r="J2" s="28">
        <v>0.23848</v>
      </c>
      <c r="K2" s="28">
        <v>0.23368</v>
      </c>
      <c r="L2" s="28">
        <v>0.22899</v>
      </c>
      <c r="M2" s="28">
        <v>0.22440000000000002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2.3269999999999999E-2</v>
      </c>
      <c r="D4" s="28">
        <v>2.2480000000000003E-2</v>
      </c>
      <c r="E4" s="28">
        <v>2.1709999999999997E-2</v>
      </c>
      <c r="F4" s="28">
        <v>2.0979999999999999E-2</v>
      </c>
      <c r="G4" s="28">
        <v>2.0299999999999999E-2</v>
      </c>
      <c r="H4" s="28">
        <v>1.9640000000000001E-2</v>
      </c>
      <c r="I4" s="28">
        <v>1.9039999999999998E-2</v>
      </c>
      <c r="J4" s="28">
        <v>1.847E-2</v>
      </c>
      <c r="K4" s="28">
        <v>1.7940000000000001E-2</v>
      </c>
      <c r="L4" s="28">
        <v>1.7420000000000001E-2</v>
      </c>
      <c r="M4" s="28">
        <v>1.6920000000000001E-2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0.21216226661617624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0.15993284951297945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0.10209437612393064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0.47700000000000004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0.8610000000000001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53.975000000000001</v>
      </c>
      <c r="D13" s="28">
        <v>53.424999999999997</v>
      </c>
      <c r="E13" s="28">
        <v>52.878</v>
      </c>
      <c r="F13" s="28">
        <v>52.390999999999998</v>
      </c>
      <c r="G13" s="28">
        <v>51.956000000000003</v>
      </c>
      <c r="H13" s="28">
        <v>51.579000000000001</v>
      </c>
      <c r="I13" s="28">
        <v>51.277999999999999</v>
      </c>
      <c r="J13" s="28">
        <v>51.042000000000002</v>
      </c>
      <c r="K13" s="28">
        <v>50.698999999999998</v>
      </c>
      <c r="L13" s="28">
        <v>50.688000000000002</v>
      </c>
      <c r="M13" s="28">
        <v>50.508000000000003</v>
      </c>
    </row>
    <row r="14" spans="1:13" x14ac:dyDescent="0.25">
      <c r="B14" s="16" t="s">
        <v>170</v>
      </c>
      <c r="C14" s="28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38.160776266150833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47.437843551227424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102.90766486784509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0.45690560806451586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1.2149782075482269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1.2149782075482269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1.2149782075482269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1.2149782075482269</v>
      </c>
      <c r="E13" s="82" t="s">
        <v>201</v>
      </c>
    </row>
    <row r="14" spans="1:5" ht="15.75" customHeight="1" x14ac:dyDescent="0.25">
      <c r="A14" s="11" t="s">
        <v>187</v>
      </c>
      <c r="B14" s="81">
        <v>0.39700000000000002</v>
      </c>
      <c r="C14" s="81">
        <v>0.95</v>
      </c>
      <c r="D14" s="82">
        <v>15.097092881722507</v>
      </c>
      <c r="E14" s="82" t="s">
        <v>201</v>
      </c>
    </row>
    <row r="15" spans="1:5" ht="15.75" customHeight="1" x14ac:dyDescent="0.25">
      <c r="A15" s="11" t="s">
        <v>207</v>
      </c>
      <c r="B15" s="81">
        <v>0.39700000000000002</v>
      </c>
      <c r="C15" s="81">
        <v>0.95</v>
      </c>
      <c r="D15" s="82">
        <v>15.097092881722507</v>
      </c>
      <c r="E15" s="82" t="s">
        <v>201</v>
      </c>
    </row>
    <row r="16" spans="1:5" ht="15.75" customHeight="1" x14ac:dyDescent="0.25">
      <c r="A16" s="52" t="s">
        <v>57</v>
      </c>
      <c r="B16" s="81">
        <v>0.121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0.29966946653826393</v>
      </c>
      <c r="E17" s="82" t="s">
        <v>201</v>
      </c>
    </row>
    <row r="18" spans="1:5" ht="15.9" customHeight="1" x14ac:dyDescent="0.25">
      <c r="A18" s="52" t="s">
        <v>173</v>
      </c>
      <c r="B18" s="81">
        <v>0.29499999999999998</v>
      </c>
      <c r="C18" s="81">
        <v>0.95</v>
      </c>
      <c r="D18" s="82">
        <v>2.4661440905760252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3.3085818740876318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25.756145724245066</v>
      </c>
      <c r="E22" s="82" t="s">
        <v>201</v>
      </c>
    </row>
    <row r="23" spans="1:5" ht="15.75" customHeight="1" x14ac:dyDescent="0.25">
      <c r="A23" s="52" t="s">
        <v>34</v>
      </c>
      <c r="B23" s="81">
        <v>0.54899999999999993</v>
      </c>
      <c r="C23" s="81">
        <v>0.95</v>
      </c>
      <c r="D23" s="82">
        <v>4.9613185520035712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21.789130572923643</v>
      </c>
      <c r="E24" s="82" t="s">
        <v>201</v>
      </c>
    </row>
    <row r="25" spans="1:5" ht="15.75" customHeight="1" x14ac:dyDescent="0.25">
      <c r="A25" s="52" t="s">
        <v>87</v>
      </c>
      <c r="B25" s="81">
        <v>0.57499999999999996</v>
      </c>
      <c r="C25" s="81">
        <v>0.95</v>
      </c>
      <c r="D25" s="82">
        <v>21.79232758590986</v>
      </c>
      <c r="E25" s="82" t="s">
        <v>201</v>
      </c>
    </row>
    <row r="26" spans="1:5" ht="15.75" customHeight="1" x14ac:dyDescent="0.25">
      <c r="A26" s="52" t="s">
        <v>137</v>
      </c>
      <c r="B26" s="81">
        <v>0.39700000000000002</v>
      </c>
      <c r="C26" s="81">
        <v>0.95</v>
      </c>
      <c r="D26" s="82">
        <v>5.0092490683362545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4.2887082760270854</v>
      </c>
      <c r="E27" s="82" t="s">
        <v>201</v>
      </c>
    </row>
    <row r="28" spans="1:5" ht="15.75" customHeight="1" x14ac:dyDescent="0.25">
      <c r="A28" s="52" t="s">
        <v>84</v>
      </c>
      <c r="B28" s="81">
        <v>0.40500000000000003</v>
      </c>
      <c r="C28" s="81">
        <v>0.95</v>
      </c>
      <c r="D28" s="82">
        <v>0.70215459518181877</v>
      </c>
      <c r="E28" s="82" t="s">
        <v>201</v>
      </c>
    </row>
    <row r="29" spans="1:5" ht="15.75" customHeight="1" x14ac:dyDescent="0.25">
      <c r="A29" s="52" t="s">
        <v>58</v>
      </c>
      <c r="B29" s="81">
        <v>8.900000000000001E-2</v>
      </c>
      <c r="C29" s="81">
        <v>0.95</v>
      </c>
      <c r="D29" s="82">
        <v>68.300854175426551</v>
      </c>
      <c r="E29" s="82" t="s">
        <v>201</v>
      </c>
    </row>
    <row r="30" spans="1:5" ht="15.75" customHeight="1" x14ac:dyDescent="0.25">
      <c r="A30" s="52" t="s">
        <v>67</v>
      </c>
      <c r="B30" s="81">
        <v>0.35</v>
      </c>
      <c r="C30" s="81">
        <v>0.95</v>
      </c>
      <c r="D30" s="82">
        <v>188.97047675019715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188.97047675019715</v>
      </c>
      <c r="E31" s="82" t="s">
        <v>201</v>
      </c>
    </row>
    <row r="32" spans="1:5" ht="15.75" customHeight="1" x14ac:dyDescent="0.25">
      <c r="A32" s="52" t="s">
        <v>28</v>
      </c>
      <c r="B32" s="81">
        <v>0.51600000000000001</v>
      </c>
      <c r="C32" s="81">
        <v>0.95</v>
      </c>
      <c r="D32" s="82">
        <v>0.58527783165992031</v>
      </c>
      <c r="E32" s="82" t="s">
        <v>201</v>
      </c>
    </row>
    <row r="33" spans="1:6" ht="15.75" customHeight="1" x14ac:dyDescent="0.25">
      <c r="A33" s="52" t="s">
        <v>83</v>
      </c>
      <c r="B33" s="81">
        <v>0.76900000000000002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0.36799999999999999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0.76900000000000002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0.27500000000000002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0.19899999999999998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2.0547716878168614</v>
      </c>
      <c r="E38" s="82" t="s">
        <v>201</v>
      </c>
    </row>
    <row r="39" spans="1:6" ht="15.75" customHeight="1" x14ac:dyDescent="0.25">
      <c r="A39" s="52" t="s">
        <v>60</v>
      </c>
      <c r="B39" s="81">
        <v>0.19899999999999998</v>
      </c>
      <c r="C39" s="81">
        <v>0.95</v>
      </c>
      <c r="D39" s="82">
        <v>0.61070357633597905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2020-06-17T04:30:38Z</dcterms:modified>
</cp:coreProperties>
</file>