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ABE52CDD-4BDC-492C-9898-370E7BCFD1F9}" xr6:coauthVersionLast="45" xr6:coauthVersionMax="45" xr10:uidLastSave="{00000000-0000-0000-0000-000000000000}"/>
  <bookViews>
    <workbookView xWindow="7320" yWindow="-18270" windowWidth="29040" windowHeight="17640" tabRatio="961" firstSheet="9" activeTab="1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<sst xmlns="http://schemas.openxmlformats.org/spreadsheetml/2006/main" count="1111" uniqueCount="272">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</sst>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3946744</v>
      </c>
    </row>
    <row r="8" spans="1:3" ht="15" customHeight="1" x14ac:dyDescent="0.25">
      <c r="B8" s="7" t="s">
        <v>106</v>
      </c>
      <c r="C8" s="66">
        <v>0.28199999999999997</v>
      </c>
    </row>
    <row r="9" spans="1:3" ht="15" customHeight="1" x14ac:dyDescent="0.25">
      <c r="B9" s="9" t="s">
        <v>107</v>
      </c>
      <c r="C9" s="67">
        <v>1</v>
      </c>
    </row>
    <row r="10" spans="1:3" ht="15" customHeight="1" x14ac:dyDescent="0.25">
      <c r="B10" s="9" t="s">
        <v>105</v>
      </c>
      <c r="C10" s="67">
        <v>0.33406288146972701</v>
      </c>
    </row>
    <row r="11" spans="1:3" ht="15" customHeight="1" x14ac:dyDescent="0.25">
      <c r="B11" s="7" t="s">
        <v>108</v>
      </c>
      <c r="C11" s="66">
        <v>0.442</v>
      </c>
    </row>
    <row r="12" spans="1:3" ht="15" customHeight="1" x14ac:dyDescent="0.25">
      <c r="B12" s="7" t="s">
        <v>109</v>
      </c>
      <c r="C12" s="66">
        <v>0.44</v>
      </c>
    </row>
    <row r="13" spans="1:3" ht="15" customHeight="1" x14ac:dyDescent="0.25">
      <c r="B13" s="7" t="s">
        <v>110</v>
      </c>
      <c r="C13" s="66">
        <v>0.68900000000000006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0.13689999999999999</v>
      </c>
    </row>
    <row r="24" spans="1:3" ht="15" customHeight="1" x14ac:dyDescent="0.25">
      <c r="B24" s="20" t="s">
        <v>102</v>
      </c>
      <c r="C24" s="67">
        <v>0.45260000000000006</v>
      </c>
    </row>
    <row r="25" spans="1:3" ht="15" customHeight="1" x14ac:dyDescent="0.25">
      <c r="B25" s="20" t="s">
        <v>103</v>
      </c>
      <c r="C25" s="67">
        <v>0.30810000000000004</v>
      </c>
    </row>
    <row r="26" spans="1:3" ht="15" customHeight="1" x14ac:dyDescent="0.25">
      <c r="B26" s="20" t="s">
        <v>104</v>
      </c>
      <c r="C26" s="67">
        <v>0.1024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0.23600000000000002</v>
      </c>
    </row>
    <row r="30" spans="1:3" ht="14.25" customHeight="1" x14ac:dyDescent="0.25">
      <c r="B30" s="30" t="s">
        <v>76</v>
      </c>
      <c r="C30" s="69">
        <v>4.4000000000000004E-2</v>
      </c>
    </row>
    <row r="31" spans="1:3" ht="14.25" customHeight="1" x14ac:dyDescent="0.25">
      <c r="B31" s="30" t="s">
        <v>77</v>
      </c>
      <c r="C31" s="69">
        <v>0.10400000000000001</v>
      </c>
    </row>
    <row r="32" spans="1:3" ht="14.25" customHeight="1" x14ac:dyDescent="0.25">
      <c r="B32" s="30" t="s">
        <v>78</v>
      </c>
      <c r="C32" s="69">
        <v>0.61599999999999999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33.5</v>
      </c>
    </row>
    <row r="38" spans="1:5" ht="15" customHeight="1" x14ac:dyDescent="0.25">
      <c r="B38" s="16" t="s">
        <v>91</v>
      </c>
      <c r="C38" s="68">
        <v>64.2</v>
      </c>
      <c r="D38" s="17"/>
      <c r="E38" s="18"/>
    </row>
    <row r="39" spans="1:5" ht="15" customHeight="1" x14ac:dyDescent="0.25">
      <c r="B39" s="16" t="s">
        <v>90</v>
      </c>
      <c r="C39" s="68">
        <v>88.8</v>
      </c>
      <c r="D39" s="17"/>
      <c r="E39" s="17"/>
    </row>
    <row r="40" spans="1:5" ht="15" customHeight="1" x14ac:dyDescent="0.25">
      <c r="B40" s="16" t="s">
        <v>171</v>
      </c>
      <c r="C40" s="68">
        <v>6.45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26.7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2.2499999999999999E-2</v>
      </c>
      <c r="D45" s="17"/>
    </row>
    <row r="46" spans="1:5" ht="15.75" customHeight="1" x14ac:dyDescent="0.25">
      <c r="B46" s="16" t="s">
        <v>11</v>
      </c>
      <c r="C46" s="67">
        <v>0.1177</v>
      </c>
      <c r="D46" s="17"/>
    </row>
    <row r="47" spans="1:5" ht="15.75" customHeight="1" x14ac:dyDescent="0.25">
      <c r="B47" s="16" t="s">
        <v>12</v>
      </c>
      <c r="C47" s="67">
        <v>0.28749999999999998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0.57230000000000003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3.0829971913350001</v>
      </c>
      <c r="D51" s="17"/>
    </row>
    <row r="52" spans="1:4" ht="15" customHeight="1" x14ac:dyDescent="0.25">
      <c r="B52" s="16" t="s">
        <v>125</v>
      </c>
      <c r="C52" s="65">
        <v>3.2378753555999999</v>
      </c>
    </row>
    <row r="53" spans="1:4" ht="15.75" customHeight="1" x14ac:dyDescent="0.25">
      <c r="B53" s="16" t="s">
        <v>126</v>
      </c>
      <c r="C53" s="65">
        <v>3.2378753555999999</v>
      </c>
    </row>
    <row r="54" spans="1:4" ht="15.75" customHeight="1" x14ac:dyDescent="0.25">
      <c r="B54" s="16" t="s">
        <v>127</v>
      </c>
      <c r="C54" s="65">
        <v>2.80946767485</v>
      </c>
    </row>
    <row r="55" spans="1:4" ht="15.75" customHeight="1" x14ac:dyDescent="0.25">
      <c r="B55" s="16" t="s">
        <v>128</v>
      </c>
      <c r="C55" s="65">
        <v>2.80946767485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0.41012290424244019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3.0829971913350001</v>
      </c>
      <c r="C2" s="26">
        <f>'Baseline year population inputs'!C52</f>
        <v>3.2378753555999999</v>
      </c>
      <c r="D2" s="26">
        <f>'Baseline year population inputs'!C53</f>
        <v>3.2378753555999999</v>
      </c>
      <c r="E2" s="26">
        <f>'Baseline year population inputs'!C54</f>
        <v>2.80946767485</v>
      </c>
      <c r="F2" s="26">
        <f>'Baseline year population inputs'!C55</f>
        <v>2.80946767485</v>
      </c>
    </row>
    <row r="3" spans="1:6" ht="15.75" customHeight="1" x14ac:dyDescent="0.25">
      <c r="A3" s="3" t="s">
        <v>65</v>
      </c>
      <c r="B3" s="26">
        <f>frac_mam_1month * 2.6</f>
        <v>0.22203999999999999</v>
      </c>
      <c r="C3" s="26">
        <f>frac_mam_1_5months * 2.6</f>
        <v>0.22203999999999999</v>
      </c>
      <c r="D3" s="26">
        <f>frac_mam_6_11months * 2.6</f>
        <v>0.20826000000000003</v>
      </c>
      <c r="E3" s="26">
        <f>frac_mam_12_23months * 2.6</f>
        <v>0.1885</v>
      </c>
      <c r="F3" s="26">
        <f>frac_mam_24_59months * 2.6</f>
        <v>7.3580000000000007E-2</v>
      </c>
    </row>
    <row r="4" spans="1:6" ht="15.75" customHeight="1" x14ac:dyDescent="0.25">
      <c r="A4" s="3" t="s">
        <v>66</v>
      </c>
      <c r="B4" s="26">
        <f>frac_sam_1month * 2.6</f>
        <v>4.5760000000000002E-2</v>
      </c>
      <c r="C4" s="26">
        <f>frac_sam_1_5months * 2.6</f>
        <v>4.5760000000000002E-2</v>
      </c>
      <c r="D4" s="26">
        <f>frac_sam_6_11months * 2.6</f>
        <v>9.0740000000000001E-2</v>
      </c>
      <c r="E4" s="26">
        <f>frac_sam_12_23months * 2.6</f>
        <v>4.8100000000000011E-2</v>
      </c>
      <c r="F4" s="26">
        <f>frac_sam_24_59months * 2.6</f>
        <v>1.40842E-2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0.28199999999999997</v>
      </c>
      <c r="E2" s="93">
        <f>food_insecure</f>
        <v>0.28199999999999997</v>
      </c>
      <c r="F2" s="93">
        <f>food_insecure</f>
        <v>0.28199999999999997</v>
      </c>
      <c r="G2" s="93">
        <f>food_insecure</f>
        <v>0.28199999999999997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0.28199999999999997</v>
      </c>
      <c r="F5" s="93">
        <f>food_insecure</f>
        <v>0.28199999999999997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3.0829971913350001</v>
      </c>
      <c r="D7" s="93">
        <f>diarrhoea_1_5mo</f>
        <v>3.2378753555999999</v>
      </c>
      <c r="E7" s="93">
        <f>diarrhoea_6_11mo</f>
        <v>3.2378753555999999</v>
      </c>
      <c r="F7" s="93">
        <f>diarrhoea_12_23mo</f>
        <v>2.80946767485</v>
      </c>
      <c r="G7" s="93">
        <f>diarrhoea_24_59mo</f>
        <v>2.80946767485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0.28199999999999997</v>
      </c>
      <c r="F8" s="93">
        <f>food_insecure</f>
        <v>0.28199999999999997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3.0829971913350001</v>
      </c>
      <c r="D12" s="93">
        <f>diarrhoea_1_5mo</f>
        <v>3.2378753555999999</v>
      </c>
      <c r="E12" s="93">
        <f>diarrhoea_6_11mo</f>
        <v>3.2378753555999999</v>
      </c>
      <c r="F12" s="93">
        <f>diarrhoea_12_23mo</f>
        <v>2.80946767485</v>
      </c>
      <c r="G12" s="93">
        <f>diarrhoea_24_59mo</f>
        <v>2.80946767485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0.28199999999999997</v>
      </c>
      <c r="I15" s="93">
        <f>food_insecure</f>
        <v>0.28199999999999997</v>
      </c>
      <c r="J15" s="93">
        <f>food_insecure</f>
        <v>0.28199999999999997</v>
      </c>
      <c r="K15" s="93">
        <f>food_insecure</f>
        <v>0.28199999999999997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0.442</v>
      </c>
      <c r="I18" s="93">
        <f>frac_PW_health_facility</f>
        <v>0.442</v>
      </c>
      <c r="J18" s="93">
        <f>frac_PW_health_facility</f>
        <v>0.442</v>
      </c>
      <c r="K18" s="93">
        <f>frac_PW_health_facility</f>
        <v>0.442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0.68900000000000006</v>
      </c>
      <c r="M24" s="93">
        <f>famplan_unmet_need</f>
        <v>0.68900000000000006</v>
      </c>
      <c r="N24" s="93">
        <f>famplan_unmet_need</f>
        <v>0.68900000000000006</v>
      </c>
      <c r="O24" s="93">
        <f>famplan_unmet_need</f>
        <v>0.68900000000000006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0.36574598423919646</v>
      </c>
      <c r="M25" s="93">
        <f>(1-food_insecure)*(0.49)+food_insecure*(0.7)</f>
        <v>0.54921999999999993</v>
      </c>
      <c r="N25" s="93">
        <f>(1-food_insecure)*(0.49)+food_insecure*(0.7)</f>
        <v>0.54921999999999993</v>
      </c>
      <c r="O25" s="93">
        <f>(1-food_insecure)*(0.49)+food_insecure*(0.7)</f>
        <v>0.54921999999999993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0.15674827895965565</v>
      </c>
      <c r="M26" s="93">
        <f>(1-food_insecure)*(0.21)+food_insecure*(0.3)</f>
        <v>0.23537999999999998</v>
      </c>
      <c r="N26" s="93">
        <f>(1-food_insecure)*(0.21)+food_insecure*(0.3)</f>
        <v>0.23537999999999998</v>
      </c>
      <c r="O26" s="93">
        <f>(1-food_insecure)*(0.21)+food_insecure*(0.3)</f>
        <v>0.23537999999999998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0.14344285533142079</v>
      </c>
      <c r="M27" s="93">
        <f>(1-food_insecure)*(0.3)</f>
        <v>0.21539999999999998</v>
      </c>
      <c r="N27" s="93">
        <f>(1-food_insecure)*(0.3)</f>
        <v>0.21539999999999998</v>
      </c>
      <c r="O27" s="93">
        <f>(1-food_insecure)*(0.3)</f>
        <v>0.21539999999999998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0.33406288146972701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abSelected="1" topLeftCell="A13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888803</v>
      </c>
      <c r="C2" s="75">
        <v>1403000</v>
      </c>
      <c r="D2" s="75">
        <v>2257000</v>
      </c>
      <c r="E2" s="75">
        <v>1538000</v>
      </c>
      <c r="F2" s="75">
        <v>1048000</v>
      </c>
      <c r="G2" s="22">
        <f t="shared" ref="G2:G40" si="0">C2+D2+E2+F2</f>
        <v>6246000</v>
      </c>
      <c r="H2" s="22">
        <f t="shared" ref="H2:H40" si="1">(B2 + stillbirth*B2/(1000-stillbirth))/(1-abortion)</f>
        <v>1049637.9776822778</v>
      </c>
      <c r="I2" s="22">
        <f>G2-H2</f>
        <v>5196362.0223177224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906825</v>
      </c>
      <c r="C3" s="75">
        <v>1430000</v>
      </c>
      <c r="D3" s="75">
        <v>2324000</v>
      </c>
      <c r="E3" s="75">
        <v>1586000</v>
      </c>
      <c r="F3" s="75">
        <v>1083000</v>
      </c>
      <c r="G3" s="22">
        <f t="shared" si="0"/>
        <v>6423000</v>
      </c>
      <c r="H3" s="22">
        <f t="shared" si="1"/>
        <v>1070921.1817598855</v>
      </c>
      <c r="I3" s="22">
        <f t="shared" ref="I3:I15" si="3">G3-H3</f>
        <v>5352078.8182401145</v>
      </c>
    </row>
    <row r="4" spans="1:9" ht="15.75" customHeight="1" x14ac:dyDescent="0.25">
      <c r="A4" s="92">
        <f t="shared" si="2"/>
        <v>2021</v>
      </c>
      <c r="B4" s="74">
        <v>923669</v>
      </c>
      <c r="C4" s="75">
        <v>1458000</v>
      </c>
      <c r="D4" s="75">
        <v>2389000</v>
      </c>
      <c r="E4" s="75">
        <v>1636000</v>
      </c>
      <c r="F4" s="75">
        <v>1120000</v>
      </c>
      <c r="G4" s="22">
        <f t="shared" si="0"/>
        <v>6603000</v>
      </c>
      <c r="H4" s="22">
        <f t="shared" si="1"/>
        <v>1090813.2186860438</v>
      </c>
      <c r="I4" s="22">
        <f t="shared" si="3"/>
        <v>5512186.7813139558</v>
      </c>
    </row>
    <row r="5" spans="1:9" ht="15.75" customHeight="1" x14ac:dyDescent="0.25">
      <c r="A5" s="92">
        <f t="shared" si="2"/>
        <v>2022</v>
      </c>
      <c r="B5" s="74">
        <v>941476</v>
      </c>
      <c r="C5" s="75">
        <v>1488000</v>
      </c>
      <c r="D5" s="75">
        <v>2454000</v>
      </c>
      <c r="E5" s="75">
        <v>1690000</v>
      </c>
      <c r="F5" s="75">
        <v>1157000</v>
      </c>
      <c r="G5" s="22">
        <f t="shared" si="0"/>
        <v>6789000</v>
      </c>
      <c r="H5" s="22">
        <f t="shared" si="1"/>
        <v>1111842.5170441596</v>
      </c>
      <c r="I5" s="22">
        <f t="shared" si="3"/>
        <v>5677157.4829558404</v>
      </c>
    </row>
    <row r="6" spans="1:9" ht="15.75" customHeight="1" x14ac:dyDescent="0.25">
      <c r="A6" s="92" t="str">
        <f t="shared" si="2"/>
        <v/>
      </c>
      <c r="B6" s="74">
        <v>992449.64800000016</v>
      </c>
      <c r="C6" s="75">
        <v>1520000</v>
      </c>
      <c r="D6" s="75">
        <v>2517000</v>
      </c>
      <c r="E6" s="75">
        <v>1747000</v>
      </c>
      <c r="F6" s="75">
        <v>1193000</v>
      </c>
      <c r="G6" s="22">
        <f t="shared" si="0"/>
        <v>6977000</v>
      </c>
      <c r="H6" s="22">
        <f t="shared" si="1"/>
        <v>1172040.1950468312</v>
      </c>
      <c r="I6" s="22">
        <f t="shared" si="3"/>
        <v>5804959.8049531691</v>
      </c>
    </row>
    <row r="7" spans="1:9" ht="15.75" customHeight="1" x14ac:dyDescent="0.25">
      <c r="A7" s="92" t="str">
        <f t="shared" si="2"/>
        <v/>
      </c>
      <c r="B7" s="74">
        <v>1007307.2309999999</v>
      </c>
      <c r="C7" s="75">
        <v>1555000</v>
      </c>
      <c r="D7" s="75">
        <v>2578000</v>
      </c>
      <c r="E7" s="75">
        <v>1808000</v>
      </c>
      <c r="F7" s="75">
        <v>1231000</v>
      </c>
      <c r="G7" s="22">
        <f t="shared" si="0"/>
        <v>7172000</v>
      </c>
      <c r="H7" s="22">
        <f t="shared" si="1"/>
        <v>1189586.3592399834</v>
      </c>
      <c r="I7" s="22">
        <f t="shared" si="3"/>
        <v>5982413.6407600166</v>
      </c>
    </row>
    <row r="8" spans="1:9" ht="15.75" customHeight="1" x14ac:dyDescent="0.25">
      <c r="A8" s="92" t="str">
        <f t="shared" si="2"/>
        <v/>
      </c>
      <c r="B8" s="74">
        <v>1022412.4036</v>
      </c>
      <c r="C8" s="75">
        <v>1591000</v>
      </c>
      <c r="D8" s="75">
        <v>2637000</v>
      </c>
      <c r="E8" s="75">
        <v>1870000</v>
      </c>
      <c r="F8" s="75">
        <v>1269000</v>
      </c>
      <c r="G8" s="22">
        <f t="shared" si="0"/>
        <v>7367000</v>
      </c>
      <c r="H8" s="22">
        <f t="shared" si="1"/>
        <v>1207424.9160634929</v>
      </c>
      <c r="I8" s="22">
        <f t="shared" si="3"/>
        <v>6159575.0839365069</v>
      </c>
    </row>
    <row r="9" spans="1:9" ht="15.75" customHeight="1" x14ac:dyDescent="0.25">
      <c r="A9" s="92" t="str">
        <f t="shared" si="2"/>
        <v/>
      </c>
      <c r="B9" s="74">
        <v>1037498.4899999999</v>
      </c>
      <c r="C9" s="75">
        <v>1631000</v>
      </c>
      <c r="D9" s="75">
        <v>2694000</v>
      </c>
      <c r="E9" s="75">
        <v>1937000</v>
      </c>
      <c r="F9" s="75">
        <v>1305000</v>
      </c>
      <c r="G9" s="22">
        <f t="shared" si="0"/>
        <v>7567000</v>
      </c>
      <c r="H9" s="22">
        <f t="shared" si="1"/>
        <v>1225240.9329086612</v>
      </c>
      <c r="I9" s="22">
        <f t="shared" si="3"/>
        <v>6341759.0670913383</v>
      </c>
    </row>
    <row r="10" spans="1:9" ht="15.75" customHeight="1" x14ac:dyDescent="0.25">
      <c r="A10" s="92" t="str">
        <f t="shared" si="2"/>
        <v/>
      </c>
      <c r="B10" s="74">
        <v>1052553.2597999999</v>
      </c>
      <c r="C10" s="75">
        <v>1673000</v>
      </c>
      <c r="D10" s="75">
        <v>2751000</v>
      </c>
      <c r="E10" s="75">
        <v>2006000</v>
      </c>
      <c r="F10" s="75">
        <v>1345000</v>
      </c>
      <c r="G10" s="22">
        <f t="shared" si="0"/>
        <v>7775000</v>
      </c>
      <c r="H10" s="22">
        <f t="shared" si="1"/>
        <v>1243019.9662010153</v>
      </c>
      <c r="I10" s="22">
        <f t="shared" si="3"/>
        <v>6531980.0337989852</v>
      </c>
    </row>
    <row r="11" spans="1:9" ht="15.75" customHeight="1" x14ac:dyDescent="0.25">
      <c r="A11" s="92" t="str">
        <f t="shared" si="2"/>
        <v/>
      </c>
      <c r="B11" s="74">
        <v>1067597.2691999997</v>
      </c>
      <c r="C11" s="75">
        <v>1716000</v>
      </c>
      <c r="D11" s="75">
        <v>2810000</v>
      </c>
      <c r="E11" s="75">
        <v>2074000</v>
      </c>
      <c r="F11" s="75">
        <v>1386000</v>
      </c>
      <c r="G11" s="22">
        <f t="shared" si="0"/>
        <v>7986000</v>
      </c>
      <c r="H11" s="22">
        <f t="shared" si="1"/>
        <v>1260786.2919254436</v>
      </c>
      <c r="I11" s="22">
        <f t="shared" si="3"/>
        <v>6725213.7080745567</v>
      </c>
    </row>
    <row r="12" spans="1:9" ht="15.75" customHeight="1" x14ac:dyDescent="0.25">
      <c r="A12" s="92" t="str">
        <f t="shared" si="2"/>
        <v/>
      </c>
      <c r="B12" s="74">
        <v>1082552.4010000001</v>
      </c>
      <c r="C12" s="75">
        <v>1759000</v>
      </c>
      <c r="D12" s="75">
        <v>2873000</v>
      </c>
      <c r="E12" s="75">
        <v>2141000</v>
      </c>
      <c r="F12" s="75">
        <v>1431000</v>
      </c>
      <c r="G12" s="22">
        <f t="shared" si="0"/>
        <v>8204000</v>
      </c>
      <c r="H12" s="22">
        <f t="shared" si="1"/>
        <v>1278447.6570406875</v>
      </c>
      <c r="I12" s="22">
        <f t="shared" si="3"/>
        <v>6925552.3429593127</v>
      </c>
    </row>
    <row r="13" spans="1:9" ht="15.75" customHeight="1" x14ac:dyDescent="0.25">
      <c r="A13" s="92" t="str">
        <f t="shared" si="2"/>
        <v/>
      </c>
      <c r="B13" s="74">
        <v>1376000</v>
      </c>
      <c r="C13" s="75">
        <v>2188000</v>
      </c>
      <c r="D13" s="75">
        <v>1494000</v>
      </c>
      <c r="E13" s="75">
        <v>1012000</v>
      </c>
      <c r="F13" s="75">
        <v>5.9398276999999992E-2</v>
      </c>
      <c r="G13" s="22">
        <f t="shared" si="0"/>
        <v>4694000.0593982767</v>
      </c>
      <c r="H13" s="22">
        <f t="shared" si="1"/>
        <v>1624996.6047490998</v>
      </c>
      <c r="I13" s="22">
        <f t="shared" si="3"/>
        <v>3069003.4546491769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5.9398276999999992E-2</v>
      </c>
    </row>
    <row r="4" spans="1:8" ht="15.75" customHeight="1" x14ac:dyDescent="0.25">
      <c r="B4" s="24" t="s">
        <v>7</v>
      </c>
      <c r="C4" s="76">
        <v>0.2122008420169475</v>
      </c>
    </row>
    <row r="5" spans="1:8" ht="15.75" customHeight="1" x14ac:dyDescent="0.25">
      <c r="B5" s="24" t="s">
        <v>8</v>
      </c>
      <c r="C5" s="76">
        <v>0.12165720559229758</v>
      </c>
    </row>
    <row r="6" spans="1:8" ht="15.75" customHeight="1" x14ac:dyDescent="0.25">
      <c r="B6" s="24" t="s">
        <v>10</v>
      </c>
      <c r="C6" s="76">
        <v>0.13864472573713757</v>
      </c>
    </row>
    <row r="7" spans="1:8" ht="15.75" customHeight="1" x14ac:dyDescent="0.25">
      <c r="B7" s="24" t="s">
        <v>13</v>
      </c>
      <c r="C7" s="76">
        <v>0.16960192852641998</v>
      </c>
    </row>
    <row r="8" spans="1:8" ht="15.75" customHeight="1" x14ac:dyDescent="0.25">
      <c r="B8" s="24" t="s">
        <v>14</v>
      </c>
      <c r="C8" s="76">
        <v>4.6629847468230611E-3</v>
      </c>
    </row>
    <row r="9" spans="1:8" ht="15.75" customHeight="1" x14ac:dyDescent="0.25">
      <c r="B9" s="24" t="s">
        <v>27</v>
      </c>
      <c r="C9" s="76">
        <v>7.987784272128276E-2</v>
      </c>
    </row>
    <row r="10" spans="1:8" ht="15.75" customHeight="1" x14ac:dyDescent="0.25">
      <c r="B10" s="24" t="s">
        <v>15</v>
      </c>
      <c r="C10" s="76">
        <v>0.21395619365909158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0.18451807565534101</v>
      </c>
      <c r="D14" s="76">
        <v>0.18451807565534101</v>
      </c>
      <c r="E14" s="76">
        <v>0.17062551488741998</v>
      </c>
      <c r="F14" s="76">
        <v>0.17062551488741998</v>
      </c>
    </row>
    <row r="15" spans="1:8" ht="15.75" customHeight="1" x14ac:dyDescent="0.25">
      <c r="B15" s="24" t="s">
        <v>16</v>
      </c>
      <c r="C15" s="76">
        <v>0.201194794195386</v>
      </c>
      <c r="D15" s="76">
        <v>0.201194794195386</v>
      </c>
      <c r="E15" s="76">
        <v>0.125785848365911</v>
      </c>
      <c r="F15" s="76">
        <v>0.125785848365911</v>
      </c>
    </row>
    <row r="16" spans="1:8" ht="15.75" customHeight="1" x14ac:dyDescent="0.25">
      <c r="B16" s="24" t="s">
        <v>17</v>
      </c>
      <c r="C16" s="76">
        <v>4.3829196914396303E-2</v>
      </c>
      <c r="D16" s="76">
        <v>4.3829196914396303E-2</v>
      </c>
      <c r="E16" s="76">
        <v>3.3775894239776103E-2</v>
      </c>
      <c r="F16" s="76">
        <v>3.3775894239776103E-2</v>
      </c>
    </row>
    <row r="17" spans="1:8" ht="15.75" customHeight="1" x14ac:dyDescent="0.25">
      <c r="B17" s="24" t="s">
        <v>18</v>
      </c>
      <c r="C17" s="76">
        <v>5.4891044984154503E-3</v>
      </c>
      <c r="D17" s="76">
        <v>5.4891044984154503E-3</v>
      </c>
      <c r="E17" s="76">
        <v>1.42460762470511E-2</v>
      </c>
      <c r="F17" s="76">
        <v>1.42460762470511E-2</v>
      </c>
    </row>
    <row r="18" spans="1:8" ht="15.75" customHeight="1" x14ac:dyDescent="0.25">
      <c r="B18" s="24" t="s">
        <v>19</v>
      </c>
      <c r="C18" s="76">
        <v>0.154955704876301</v>
      </c>
      <c r="D18" s="76">
        <v>0.154955704876301</v>
      </c>
      <c r="E18" s="76">
        <v>0.23730443152462399</v>
      </c>
      <c r="F18" s="76">
        <v>0.23730443152462399</v>
      </c>
    </row>
    <row r="19" spans="1:8" ht="15.75" customHeight="1" x14ac:dyDescent="0.25">
      <c r="B19" s="24" t="s">
        <v>20</v>
      </c>
      <c r="C19" s="76">
        <v>2.1073311895666899E-2</v>
      </c>
      <c r="D19" s="76">
        <v>2.1073311895666899E-2</v>
      </c>
      <c r="E19" s="76">
        <v>2.3176209696241901E-2</v>
      </c>
      <c r="F19" s="76">
        <v>2.3176209696241901E-2</v>
      </c>
    </row>
    <row r="20" spans="1:8" ht="15.75" customHeight="1" x14ac:dyDescent="0.25">
      <c r="B20" s="24" t="s">
        <v>21</v>
      </c>
      <c r="C20" s="76">
        <v>5.8793367814051603E-2</v>
      </c>
      <c r="D20" s="76">
        <v>5.8793367814051603E-2</v>
      </c>
      <c r="E20" s="76">
        <v>2.7953647454081201E-2</v>
      </c>
      <c r="F20" s="76">
        <v>2.7953647454081201E-2</v>
      </c>
    </row>
    <row r="21" spans="1:8" ht="15.75" customHeight="1" x14ac:dyDescent="0.25">
      <c r="B21" s="24" t="s">
        <v>22</v>
      </c>
      <c r="C21" s="76">
        <v>3.6412730480163198E-2</v>
      </c>
      <c r="D21" s="76">
        <v>3.6412730480163198E-2</v>
      </c>
      <c r="E21" s="76">
        <v>8.8480130800487611E-2</v>
      </c>
      <c r="F21" s="76">
        <v>8.8480130800487611E-2</v>
      </c>
    </row>
    <row r="22" spans="1:8" ht="15.75" customHeight="1" x14ac:dyDescent="0.25">
      <c r="B22" s="24" t="s">
        <v>23</v>
      </c>
      <c r="C22" s="76">
        <v>0.29373371367027856</v>
      </c>
      <c r="D22" s="76">
        <v>0.29373371367027856</v>
      </c>
      <c r="E22" s="76">
        <v>0.27865224678440703</v>
      </c>
      <c r="F22" s="76">
        <v>0.27865224678440703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8.539999999999999E-2</v>
      </c>
    </row>
    <row r="27" spans="1:8" ht="15.75" customHeight="1" x14ac:dyDescent="0.25">
      <c r="B27" s="24" t="s">
        <v>39</v>
      </c>
      <c r="C27" s="76">
        <v>8.199999999999999E-3</v>
      </c>
    </row>
    <row r="28" spans="1:8" ht="15.75" customHeight="1" x14ac:dyDescent="0.25">
      <c r="B28" s="24" t="s">
        <v>40</v>
      </c>
      <c r="C28" s="76">
        <v>0.15029999999999999</v>
      </c>
    </row>
    <row r="29" spans="1:8" ht="15.75" customHeight="1" x14ac:dyDescent="0.25">
      <c r="B29" s="24" t="s">
        <v>41</v>
      </c>
      <c r="C29" s="76">
        <v>0.16390000000000002</v>
      </c>
    </row>
    <row r="30" spans="1:8" ht="15.75" customHeight="1" x14ac:dyDescent="0.25">
      <c r="B30" s="24" t="s">
        <v>42</v>
      </c>
      <c r="C30" s="76">
        <v>0.1017</v>
      </c>
    </row>
    <row r="31" spans="1:8" ht="15.75" customHeight="1" x14ac:dyDescent="0.25">
      <c r="B31" s="24" t="s">
        <v>43</v>
      </c>
      <c r="C31" s="76">
        <v>0.10640000000000001</v>
      </c>
    </row>
    <row r="32" spans="1:8" ht="15.75" customHeight="1" x14ac:dyDescent="0.25">
      <c r="B32" s="24" t="s">
        <v>44</v>
      </c>
      <c r="C32" s="76">
        <v>1.83E-2</v>
      </c>
    </row>
    <row r="33" spans="2:3" ht="15.75" customHeight="1" x14ac:dyDescent="0.25">
      <c r="B33" s="24" t="s">
        <v>45</v>
      </c>
      <c r="C33" s="76">
        <v>8.1799999999999998E-2</v>
      </c>
    </row>
    <row r="34" spans="2:3" ht="15.75" customHeight="1" x14ac:dyDescent="0.25">
      <c r="B34" s="24" t="s">
        <v>46</v>
      </c>
      <c r="C34" s="76">
        <v>0.28400000000223519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0.7206999999999999</v>
      </c>
      <c r="D2" s="77">
        <v>0.7206999999999999</v>
      </c>
      <c r="E2" s="77">
        <v>0.65900000000000003</v>
      </c>
      <c r="F2" s="77">
        <v>0.49409999999999998</v>
      </c>
      <c r="G2" s="77">
        <v>0.433</v>
      </c>
    </row>
    <row r="3" spans="1:15" ht="15.75" customHeight="1" x14ac:dyDescent="0.25">
      <c r="A3" s="5"/>
      <c r="B3" s="11" t="s">
        <v>118</v>
      </c>
      <c r="C3" s="77">
        <v>0.17519999999999999</v>
      </c>
      <c r="D3" s="77">
        <v>0.17519999999999999</v>
      </c>
      <c r="E3" s="77">
        <v>0.22070000000000001</v>
      </c>
      <c r="F3" s="77">
        <v>0.28600000000000003</v>
      </c>
      <c r="G3" s="77">
        <v>0.31319999999999998</v>
      </c>
    </row>
    <row r="4" spans="1:15" ht="15.75" customHeight="1" x14ac:dyDescent="0.25">
      <c r="A4" s="5"/>
      <c r="B4" s="11" t="s">
        <v>116</v>
      </c>
      <c r="C4" s="78">
        <v>7.0099999999999996E-2</v>
      </c>
      <c r="D4" s="78">
        <v>7.0099999999999996E-2</v>
      </c>
      <c r="E4" s="78">
        <v>8.5299999999999987E-2</v>
      </c>
      <c r="F4" s="78">
        <v>0.15310000000000001</v>
      </c>
      <c r="G4" s="78">
        <v>0.17190000000000003</v>
      </c>
    </row>
    <row r="5" spans="1:15" ht="15.75" customHeight="1" x14ac:dyDescent="0.25">
      <c r="A5" s="5"/>
      <c r="B5" s="11" t="s">
        <v>119</v>
      </c>
      <c r="C5" s="78">
        <v>3.4099999999999998E-2</v>
      </c>
      <c r="D5" s="78">
        <v>3.4099999999999998E-2</v>
      </c>
      <c r="E5" s="78">
        <v>3.49E-2</v>
      </c>
      <c r="F5" s="78">
        <v>6.6699999999999995E-2</v>
      </c>
      <c r="G5" s="78">
        <v>8.1900000000000001E-2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0.68269999999999997</v>
      </c>
      <c r="D8" s="77">
        <v>0.68269999999999997</v>
      </c>
      <c r="E8" s="77">
        <v>0.60950000000000004</v>
      </c>
      <c r="F8" s="77">
        <v>0.68590000000000007</v>
      </c>
      <c r="G8" s="77">
        <v>0.79139999999999999</v>
      </c>
    </row>
    <row r="9" spans="1:15" ht="15.75" customHeight="1" x14ac:dyDescent="0.25">
      <c r="B9" s="7" t="s">
        <v>121</v>
      </c>
      <c r="C9" s="77">
        <v>0.21429999999999999</v>
      </c>
      <c r="D9" s="77">
        <v>0.21429999999999999</v>
      </c>
      <c r="E9" s="77">
        <v>0.27550000000000002</v>
      </c>
      <c r="F9" s="77">
        <v>0.22309999999999999</v>
      </c>
      <c r="G9" s="77">
        <v>0.17499999999999999</v>
      </c>
    </row>
    <row r="10" spans="1:15" ht="15.75" customHeight="1" x14ac:dyDescent="0.25">
      <c r="B10" s="7" t="s">
        <v>122</v>
      </c>
      <c r="C10" s="78">
        <v>8.539999999999999E-2</v>
      </c>
      <c r="D10" s="78">
        <v>8.539999999999999E-2</v>
      </c>
      <c r="E10" s="78">
        <v>8.0100000000000005E-2</v>
      </c>
      <c r="F10" s="78">
        <v>7.2499999999999995E-2</v>
      </c>
      <c r="G10" s="78">
        <v>2.8300000000000002E-2</v>
      </c>
    </row>
    <row r="11" spans="1:15" ht="15.75" customHeight="1" x14ac:dyDescent="0.25">
      <c r="B11" s="7" t="s">
        <v>123</v>
      </c>
      <c r="C11" s="78">
        <v>1.7600000000000001E-2</v>
      </c>
      <c r="D11" s="78">
        <v>1.7600000000000001E-2</v>
      </c>
      <c r="E11" s="78">
        <v>3.49E-2</v>
      </c>
      <c r="F11" s="78">
        <v>1.8500000000000003E-2</v>
      </c>
      <c r="G11" s="78">
        <v>5.4169999999999999E-3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0.95296559150000004</v>
      </c>
      <c r="D14" s="79">
        <v>0.95116511860899999</v>
      </c>
      <c r="E14" s="79">
        <v>0.95116511860899999</v>
      </c>
      <c r="F14" s="79">
        <v>0.76734861546599997</v>
      </c>
      <c r="G14" s="79">
        <v>0.76734861546599997</v>
      </c>
      <c r="H14" s="80">
        <v>0.59299999999999997</v>
      </c>
      <c r="I14" s="80">
        <v>0.59299999999999997</v>
      </c>
      <c r="J14" s="80">
        <v>0.59299999999999997</v>
      </c>
      <c r="K14" s="80">
        <v>0.59299999999999997</v>
      </c>
      <c r="L14" s="80">
        <v>0.53322000000000003</v>
      </c>
      <c r="M14" s="80">
        <v>0.53322000000000003</v>
      </c>
      <c r="N14" s="80">
        <v>0.53322000000000003</v>
      </c>
      <c r="O14" s="80">
        <v>0.53322000000000003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0.39083301602909487</v>
      </c>
      <c r="D15" s="77">
        <f t="shared" si="0"/>
        <v>0.39009460085802816</v>
      </c>
      <c r="E15" s="77">
        <f t="shared" si="0"/>
        <v>0.39009460085802816</v>
      </c>
      <c r="F15" s="77">
        <f t="shared" si="0"/>
        <v>0.31470724274133138</v>
      </c>
      <c r="G15" s="77">
        <f t="shared" si="0"/>
        <v>0.31470724274133138</v>
      </c>
      <c r="H15" s="77">
        <f t="shared" si="0"/>
        <v>0.24320288221576702</v>
      </c>
      <c r="I15" s="77">
        <f t="shared" si="0"/>
        <v>0.24320288221576702</v>
      </c>
      <c r="J15" s="77">
        <f t="shared" si="0"/>
        <v>0.24320288221576702</v>
      </c>
      <c r="K15" s="77">
        <f t="shared" si="0"/>
        <v>0.24320288221576702</v>
      </c>
      <c r="L15" s="77">
        <f t="shared" si="0"/>
        <v>0.21868573500015398</v>
      </c>
      <c r="M15" s="77">
        <f t="shared" si="0"/>
        <v>0.21868573500015398</v>
      </c>
      <c r="N15" s="77">
        <f t="shared" si="0"/>
        <v>0.21868573500015398</v>
      </c>
      <c r="O15" s="77">
        <f t="shared" si="0"/>
        <v>0.21868573500015398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0.32020000000000004</v>
      </c>
      <c r="D2" s="78">
        <v>0.21739999999999998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0.54110000000000003</v>
      </c>
      <c r="D3" s="78">
        <v>0.5101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0.13140000000000002</v>
      </c>
      <c r="D4" s="78">
        <v>0.26119999999999999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7.2999999999998622E-3</v>
      </c>
      <c r="D5" s="77">
        <f t="shared" ref="D5:G5" si="0">1-SUM(D2:D4)</f>
        <v>1.1299999999999977E-2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0.21910000000000002</v>
      </c>
      <c r="D2" s="28">
        <v>0.22060000000000002</v>
      </c>
      <c r="E2" s="28">
        <v>0.22050000000000003</v>
      </c>
      <c r="F2" s="28">
        <v>0.22050000000000003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6.2600000000000003E-2</v>
      </c>
      <c r="D4" s="28">
        <v>6.2399999999999997E-2</v>
      </c>
      <c r="E4" s="28">
        <v>6.2E-2</v>
      </c>
      <c r="F4" s="28">
        <v>6.2E-2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0.95116511860899999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0.59299999999999997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0.53322000000000003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0.21739999999999998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88.8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6.45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43.87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47.47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162.71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0.31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</v>
      </c>
      <c r="E13" s="86" t="s">
        <v>201</v>
      </c>
    </row>
    <row r="14" spans="1:5" ht="15.75" customHeight="1" x14ac:dyDescent="0.25">
      <c r="A14" s="11" t="s">
        <v>189</v>
      </c>
      <c r="B14" s="85">
        <v>0.25</v>
      </c>
      <c r="C14" s="85">
        <v>0.95</v>
      </c>
      <c r="D14" s="86">
        <v>15.17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15.17</v>
      </c>
      <c r="E15" s="86" t="s">
        <v>201</v>
      </c>
    </row>
    <row r="16" spans="1:5" ht="15.75" customHeight="1" x14ac:dyDescent="0.25">
      <c r="A16" s="53" t="s">
        <v>57</v>
      </c>
      <c r="B16" s="85">
        <v>0.43799999999999994</v>
      </c>
      <c r="C16" s="85">
        <v>0.95</v>
      </c>
      <c r="D16" s="86">
        <v>0.39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0.217</v>
      </c>
      <c r="C18" s="85">
        <v>0.95</v>
      </c>
      <c r="D18" s="86">
        <v>3.83</v>
      </c>
      <c r="E18" s="86" t="s">
        <v>201</v>
      </c>
    </row>
    <row r="19" spans="1:5" ht="15.75" customHeight="1" x14ac:dyDescent="0.25">
      <c r="A19" s="53" t="s">
        <v>174</v>
      </c>
      <c r="B19" s="85">
        <v>0.26</v>
      </c>
      <c r="C19" s="85">
        <f>(1-food_insecure)*0.95</f>
        <v>0.68209999999999993</v>
      </c>
      <c r="D19" s="86">
        <v>3.83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2.92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25.92</v>
      </c>
      <c r="E22" s="86" t="s">
        <v>201</v>
      </c>
    </row>
    <row r="23" spans="1:5" ht="15.75" customHeight="1" x14ac:dyDescent="0.25">
      <c r="A23" s="53" t="s">
        <v>34</v>
      </c>
      <c r="B23" s="85">
        <v>0.75800000000000001</v>
      </c>
      <c r="C23" s="85">
        <v>0.95</v>
      </c>
      <c r="D23" s="86">
        <v>5.0199999999999996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21.85</v>
      </c>
      <c r="E24" s="86" t="s">
        <v>201</v>
      </c>
    </row>
    <row r="25" spans="1:5" ht="15.75" customHeight="1" x14ac:dyDescent="0.25">
      <c r="A25" s="53" t="s">
        <v>87</v>
      </c>
      <c r="B25" s="85">
        <v>0.24399999999999999</v>
      </c>
      <c r="C25" s="85">
        <v>0.95</v>
      </c>
      <c r="D25" s="86">
        <v>21.85</v>
      </c>
      <c r="E25" s="86" t="s">
        <v>201</v>
      </c>
    </row>
    <row r="26" spans="1:5" ht="15.75" customHeight="1" x14ac:dyDescent="0.25">
      <c r="A26" s="53" t="s">
        <v>137</v>
      </c>
      <c r="B26" s="85">
        <v>0.25</v>
      </c>
      <c r="C26" s="85">
        <v>0.95</v>
      </c>
      <c r="D26" s="86">
        <v>5.2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21.85</v>
      </c>
      <c r="E27" s="86" t="s">
        <v>201</v>
      </c>
    </row>
    <row r="28" spans="1:5" ht="15.75" customHeight="1" x14ac:dyDescent="0.25">
      <c r="A28" s="53" t="s">
        <v>84</v>
      </c>
      <c r="B28" s="85">
        <v>0.16500000000000001</v>
      </c>
      <c r="C28" s="85">
        <v>0.95</v>
      </c>
      <c r="D28" s="86">
        <v>0.75</v>
      </c>
      <c r="E28" s="86" t="s">
        <v>201</v>
      </c>
    </row>
    <row r="29" spans="1:5" ht="15.75" customHeight="1" x14ac:dyDescent="0.25">
      <c r="A29" s="53" t="s">
        <v>58</v>
      </c>
      <c r="B29" s="85">
        <v>0.26</v>
      </c>
      <c r="C29" s="85">
        <v>0.95</v>
      </c>
      <c r="D29" s="86">
        <v>80.209999999999994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208.04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208.04</v>
      </c>
      <c r="E31" s="86" t="s">
        <v>201</v>
      </c>
    </row>
    <row r="32" spans="1:5" ht="15.75" customHeight="1" x14ac:dyDescent="0.25">
      <c r="A32" s="53" t="s">
        <v>28</v>
      </c>
      <c r="B32" s="85">
        <v>0.94</v>
      </c>
      <c r="C32" s="85">
        <v>0.95</v>
      </c>
      <c r="D32" s="86">
        <v>0.78</v>
      </c>
      <c r="E32" s="86" t="s">
        <v>201</v>
      </c>
    </row>
    <row r="33" spans="1:6" ht="15.75" customHeight="1" x14ac:dyDescent="0.25">
      <c r="A33" s="53" t="s">
        <v>83</v>
      </c>
      <c r="B33" s="85">
        <v>0.18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0.54400000000000004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0.32100000000000001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0.72900000000000009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0.30199999999999999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0.183</v>
      </c>
      <c r="C38" s="85">
        <v>0.95</v>
      </c>
      <c r="D38" s="86">
        <v>2.11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2020-09-02T12:42:14Z</dcterms:modified>
</cp:coreProperties>
</file>