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7FA466F-BCF2-44CD-8438-959D0769FDAB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<sst xmlns="http://schemas.openxmlformats.org/spreadsheetml/2006/main" count="1111" uniqueCount="272">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</sst>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2966272</v>
      </c>
    </row>
    <row r="8" spans="1:3" ht="15" customHeight="1" x14ac:dyDescent="0.25">
      <c r="B8" s="7" t="s">
        <v>106</v>
      </c>
      <c r="C8" s="66">
        <v>0.70299999999999996</v>
      </c>
    </row>
    <row r="9" spans="1:3" ht="15" customHeight="1" x14ac:dyDescent="0.25">
      <c r="B9" s="9" t="s">
        <v>107</v>
      </c>
      <c r="C9" s="67">
        <v>0.77</v>
      </c>
    </row>
    <row r="10" spans="1:3" ht="15" customHeight="1" x14ac:dyDescent="0.25">
      <c r="B10" s="9" t="s">
        <v>105</v>
      </c>
      <c r="C10" s="67">
        <v>0.307979602813721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0.77599999999999991</v>
      </c>
    </row>
    <row r="13" spans="1:3" ht="15" customHeight="1" x14ac:dyDescent="0.25">
      <c r="B13" s="7" t="s">
        <v>110</v>
      </c>
      <c r="C13" s="66">
        <v>0.254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0.15460000000000002</v>
      </c>
    </row>
    <row r="24" spans="1:3" ht="15" customHeight="1" x14ac:dyDescent="0.25">
      <c r="B24" s="20" t="s">
        <v>102</v>
      </c>
      <c r="C24" s="67">
        <v>0.46519999999999995</v>
      </c>
    </row>
    <row r="25" spans="1:3" ht="15" customHeight="1" x14ac:dyDescent="0.25">
      <c r="B25" s="20" t="s">
        <v>103</v>
      </c>
      <c r="C25" s="67">
        <v>0.30450000000000005</v>
      </c>
    </row>
    <row r="26" spans="1:3" ht="15" customHeight="1" x14ac:dyDescent="0.25">
      <c r="B26" s="20" t="s">
        <v>104</v>
      </c>
      <c r="C26" s="67">
        <v>7.5700000000000003E-2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3.9E-2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0.64699999998509883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22.7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6.34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2.8999999999999998E-2</v>
      </c>
      <c r="D45" s="17"/>
    </row>
    <row r="46" spans="1:5" ht="15.75" customHeight="1" x14ac:dyDescent="0.25">
      <c r="B46" s="16" t="s">
        <v>11</v>
      </c>
      <c r="C46" s="67">
        <v>0.1517</v>
      </c>
      <c r="D46" s="17"/>
    </row>
    <row r="47" spans="1:5" ht="15.75" customHeight="1" x14ac:dyDescent="0.25">
      <c r="B47" s="16" t="s">
        <v>12</v>
      </c>
      <c r="C47" s="67">
        <v>0.20319999999999999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0.61609999999999998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3.3965140548475001</v>
      </c>
      <c r="D51" s="17"/>
    </row>
    <row r="52" spans="1:4" ht="15" customHeight="1" x14ac:dyDescent="0.25">
      <c r="B52" s="16" t="s">
        <v>125</v>
      </c>
      <c r="C52" s="65">
        <v>4.7605460963899997</v>
      </c>
    </row>
    <row r="53" spans="1:4" ht="15.75" customHeight="1" x14ac:dyDescent="0.25">
      <c r="B53" s="16" t="s">
        <v>126</v>
      </c>
      <c r="C53" s="65">
        <v>4.7605460963899997</v>
      </c>
    </row>
    <row r="54" spans="1:4" ht="15.75" customHeight="1" x14ac:dyDescent="0.25">
      <c r="B54" s="16" t="s">
        <v>127</v>
      </c>
      <c r="C54" s="65">
        <v>3.08833460499</v>
      </c>
    </row>
    <row r="55" spans="1:4" ht="15.75" customHeight="1" x14ac:dyDescent="0.25">
      <c r="B55" s="16" t="s">
        <v>128</v>
      </c>
      <c r="C55" s="65">
        <v>3.08833460499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0.46536119576171681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3.3965140548475001</v>
      </c>
      <c r="C2" s="26">
        <f>'Baseline year population inputs'!C52</f>
        <v>4.7605460963899997</v>
      </c>
      <c r="D2" s="26">
        <f>'Baseline year population inputs'!C53</f>
        <v>4.7605460963899997</v>
      </c>
      <c r="E2" s="26">
        <f>'Baseline year population inputs'!C54</f>
        <v>3.08833460499</v>
      </c>
      <c r="F2" s="26">
        <f>'Baseline year population inputs'!C55</f>
        <v>3.08833460499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8.788E-2</v>
      </c>
      <c r="E3" s="26">
        <f>frac_mam_12_23months * 2.6</f>
        <v>7.8259999999999996E-2</v>
      </c>
      <c r="F3" s="26">
        <f>frac_mam_24_59months * 2.6</f>
        <v>4.2900000000000001E-2</v>
      </c>
    </row>
    <row r="4" spans="1:6" ht="15.75" customHeight="1" x14ac:dyDescent="0.25">
      <c r="A4" s="3" t="s">
        <v>66</v>
      </c>
      <c r="B4" s="26">
        <f>frac_sam_1month * 2.6</f>
        <v>3.6920000000000001E-2</v>
      </c>
      <c r="C4" s="26">
        <f>frac_sam_1_5months * 2.6</f>
        <v>3.6920000000000001E-2</v>
      </c>
      <c r="D4" s="26">
        <f>frac_sam_6_11months * 2.6</f>
        <v>1.8033859999999999E-2</v>
      </c>
      <c r="E4" s="26">
        <f>frac_sam_12_23months * 2.6</f>
        <v>1.127178E-2</v>
      </c>
      <c r="F4" s="26">
        <f>frac_sam_24_59months * 2.6</f>
        <v>1.5861040000000003E-2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0.70299999999999996</v>
      </c>
      <c r="E2" s="93">
        <f>food_insecure</f>
        <v>0.70299999999999996</v>
      </c>
      <c r="F2" s="93">
        <f>food_insecure</f>
        <v>0.70299999999999996</v>
      </c>
      <c r="G2" s="93">
        <f>food_insecure</f>
        <v>0.70299999999999996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0.70299999999999996</v>
      </c>
      <c r="F5" s="93">
        <f>food_insecure</f>
        <v>0.70299999999999996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3.3965140548475001</v>
      </c>
      <c r="D7" s="93">
        <f>diarrhoea_1_5mo</f>
        <v>4.7605460963899997</v>
      </c>
      <c r="E7" s="93">
        <f>diarrhoea_6_11mo</f>
        <v>4.7605460963899997</v>
      </c>
      <c r="F7" s="93">
        <f>diarrhoea_12_23mo</f>
        <v>3.08833460499</v>
      </c>
      <c r="G7" s="93">
        <f>diarrhoea_24_59mo</f>
        <v>3.08833460499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0.70299999999999996</v>
      </c>
      <c r="F8" s="93">
        <f>food_insecure</f>
        <v>0.70299999999999996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3.3965140548475001</v>
      </c>
      <c r="D12" s="93">
        <f>diarrhoea_1_5mo</f>
        <v>4.7605460963899997</v>
      </c>
      <c r="E12" s="93">
        <f>diarrhoea_6_11mo</f>
        <v>4.7605460963899997</v>
      </c>
      <c r="F12" s="93">
        <f>diarrhoea_12_23mo</f>
        <v>3.08833460499</v>
      </c>
      <c r="G12" s="93">
        <f>diarrhoea_24_59mo</f>
        <v>3.08833460499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0.70299999999999996</v>
      </c>
      <c r="I15" s="93">
        <f>food_insecure</f>
        <v>0.70299999999999996</v>
      </c>
      <c r="J15" s="93">
        <f>food_insecure</f>
        <v>0.70299999999999996</v>
      </c>
      <c r="K15" s="93">
        <f>food_insecure</f>
        <v>0.70299999999999996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0.77</v>
      </c>
      <c r="I19" s="93">
        <f>frac_malaria_risk</f>
        <v>0.77</v>
      </c>
      <c r="J19" s="93">
        <f>frac_malaria_risk</f>
        <v>0.77</v>
      </c>
      <c r="K19" s="93">
        <f>frac_malaria_risk</f>
        <v>0.77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0.254</v>
      </c>
      <c r="M24" s="93">
        <f>famplan_unmet_need</f>
        <v>0.254</v>
      </c>
      <c r="N24" s="93">
        <f>famplan_unmet_need</f>
        <v>0.254</v>
      </c>
      <c r="O24" s="93">
        <f>famplan_unmet_need</f>
        <v>0.254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0.44125296585788709</v>
      </c>
      <c r="M25" s="93">
        <f>(1-food_insecure)*(0.49)+food_insecure*(0.7)</f>
        <v>0.63762999999999992</v>
      </c>
      <c r="N25" s="93">
        <f>(1-food_insecure)*(0.49)+food_insecure*(0.7)</f>
        <v>0.63762999999999992</v>
      </c>
      <c r="O25" s="93">
        <f>(1-food_insecure)*(0.49)+food_insecure*(0.7)</f>
        <v>0.63762999999999992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0.18910841393909447</v>
      </c>
      <c r="M26" s="93">
        <f>(1-food_insecure)*(0.21)+food_insecure*(0.3)</f>
        <v>0.27327000000000001</v>
      </c>
      <c r="N26" s="93">
        <f>(1-food_insecure)*(0.21)+food_insecure*(0.3)</f>
        <v>0.27327000000000001</v>
      </c>
      <c r="O26" s="93">
        <f>(1-food_insecure)*(0.21)+food_insecure*(0.3)</f>
        <v>0.27327000000000001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6.1659017389297473E-2</v>
      </c>
      <c r="M27" s="93">
        <f>(1-food_insecure)*(0.3)</f>
        <v>8.9100000000000013E-2</v>
      </c>
      <c r="N27" s="93">
        <f>(1-food_insecure)*(0.3)</f>
        <v>8.9100000000000013E-2</v>
      </c>
      <c r="O27" s="93">
        <f>(1-food_insecure)*(0.3)</f>
        <v>8.9100000000000013E-2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0.307979602813721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0.77</v>
      </c>
      <c r="D34" s="93">
        <f t="shared" si="3"/>
        <v>0.77</v>
      </c>
      <c r="E34" s="93">
        <f t="shared" si="3"/>
        <v>0.77</v>
      </c>
      <c r="F34" s="93">
        <f t="shared" si="3"/>
        <v>0.77</v>
      </c>
      <c r="G34" s="93">
        <f t="shared" si="3"/>
        <v>0.77</v>
      </c>
      <c r="H34" s="93">
        <f t="shared" si="3"/>
        <v>0.77</v>
      </c>
      <c r="I34" s="93">
        <f t="shared" si="3"/>
        <v>0.77</v>
      </c>
      <c r="J34" s="93">
        <f t="shared" si="3"/>
        <v>0.77</v>
      </c>
      <c r="K34" s="93">
        <f t="shared" si="3"/>
        <v>0.77</v>
      </c>
      <c r="L34" s="93">
        <f t="shared" si="3"/>
        <v>0.77</v>
      </c>
      <c r="M34" s="93">
        <f t="shared" si="3"/>
        <v>0.77</v>
      </c>
      <c r="N34" s="93">
        <f t="shared" si="3"/>
        <v>0.77</v>
      </c>
      <c r="O34" s="93">
        <f t="shared" si="3"/>
        <v>0.77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624091</v>
      </c>
      <c r="C2" s="75">
        <v>1131000</v>
      </c>
      <c r="D2" s="75">
        <v>1822000</v>
      </c>
      <c r="E2" s="75">
        <v>1253000</v>
      </c>
      <c r="F2" s="75">
        <v>751000</v>
      </c>
      <c r="G2" s="22">
        <f t="shared" ref="G2:G40" si="0">C2+D2+E2+F2</f>
        <v>4957000</v>
      </c>
      <c r="H2" s="22">
        <f t="shared" ref="H2:H40" si="1">(B2 + stillbirth*B2/(1000-stillbirth))/(1-abortion)</f>
        <v>733332.62830862228</v>
      </c>
      <c r="I2" s="22">
        <f>G2-H2</f>
        <v>4223667.3716913778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633857</v>
      </c>
      <c r="C3" s="75">
        <v>1166000</v>
      </c>
      <c r="D3" s="75">
        <v>1870000</v>
      </c>
      <c r="E3" s="75">
        <v>1305000</v>
      </c>
      <c r="F3" s="75">
        <v>784000</v>
      </c>
      <c r="G3" s="22">
        <f t="shared" si="0"/>
        <v>5125000</v>
      </c>
      <c r="H3" s="22">
        <f t="shared" si="1"/>
        <v>744808.08052322234</v>
      </c>
      <c r="I3" s="22">
        <f t="shared" ref="I3:I15" si="3">G3-H3</f>
        <v>4380191.9194767773</v>
      </c>
    </row>
    <row r="4" spans="1:9" ht="15.75" customHeight="1" x14ac:dyDescent="0.25">
      <c r="A4" s="92">
        <f t="shared" si="2"/>
        <v>2021</v>
      </c>
      <c r="B4" s="74">
        <v>646216</v>
      </c>
      <c r="C4" s="75">
        <v>1207000</v>
      </c>
      <c r="D4" s="75">
        <v>1919000</v>
      </c>
      <c r="E4" s="75">
        <v>1360000</v>
      </c>
      <c r="F4" s="75">
        <v>819000</v>
      </c>
      <c r="G4" s="22">
        <f t="shared" si="0"/>
        <v>5305000</v>
      </c>
      <c r="H4" s="22">
        <f t="shared" si="1"/>
        <v>759330.41453102941</v>
      </c>
      <c r="I4" s="22">
        <f t="shared" si="3"/>
        <v>4545669.5854689702</v>
      </c>
    </row>
    <row r="5" spans="1:9" ht="15.75" customHeight="1" x14ac:dyDescent="0.25">
      <c r="A5" s="92">
        <f t="shared" si="2"/>
        <v>2022</v>
      </c>
      <c r="B5" s="74">
        <v>656427</v>
      </c>
      <c r="C5" s="75">
        <v>1250000</v>
      </c>
      <c r="D5" s="75">
        <v>1973000</v>
      </c>
      <c r="E5" s="75">
        <v>1415000</v>
      </c>
      <c r="F5" s="75">
        <v>856000</v>
      </c>
      <c r="G5" s="22">
        <f t="shared" si="0"/>
        <v>5494000</v>
      </c>
      <c r="H5" s="22">
        <f t="shared" si="1"/>
        <v>771328.7600730405</v>
      </c>
      <c r="I5" s="22">
        <f t="shared" si="3"/>
        <v>4722671.2399269594</v>
      </c>
    </row>
    <row r="6" spans="1:9" ht="15.75" customHeight="1" x14ac:dyDescent="0.25">
      <c r="A6" s="92" t="str">
        <f t="shared" si="2"/>
        <v/>
      </c>
      <c r="B6" s="74">
        <v>766819.77679999976</v>
      </c>
      <c r="C6" s="75">
        <v>1288000</v>
      </c>
      <c r="D6" s="75">
        <v>2029000</v>
      </c>
      <c r="E6" s="75">
        <v>1470000</v>
      </c>
      <c r="F6" s="75">
        <v>895000</v>
      </c>
      <c r="G6" s="22">
        <f t="shared" si="0"/>
        <v>5682000</v>
      </c>
      <c r="H6" s="22">
        <f t="shared" si="1"/>
        <v>901044.81936091837</v>
      </c>
      <c r="I6" s="22">
        <f t="shared" si="3"/>
        <v>4780955.1806390816</v>
      </c>
    </row>
    <row r="7" spans="1:9" ht="15.75" customHeight="1" x14ac:dyDescent="0.25">
      <c r="A7" s="92" t="str">
        <f t="shared" si="2"/>
        <v/>
      </c>
      <c r="B7" s="74">
        <v>778708.75800000003</v>
      </c>
      <c r="C7" s="75">
        <v>1318000</v>
      </c>
      <c r="D7" s="75">
        <v>2090000</v>
      </c>
      <c r="E7" s="75">
        <v>1522000</v>
      </c>
      <c r="F7" s="75">
        <v>937000</v>
      </c>
      <c r="G7" s="22">
        <f t="shared" si="0"/>
        <v>5867000</v>
      </c>
      <c r="H7" s="22">
        <f t="shared" si="1"/>
        <v>915014.86192091031</v>
      </c>
      <c r="I7" s="22">
        <f t="shared" si="3"/>
        <v>4951985.13807909</v>
      </c>
    </row>
    <row r="8" spans="1:9" ht="15.75" customHeight="1" x14ac:dyDescent="0.25">
      <c r="A8" s="92" t="str">
        <f t="shared" si="2"/>
        <v/>
      </c>
      <c r="B8" s="74">
        <v>789707.23920000007</v>
      </c>
      <c r="C8" s="75">
        <v>1341000</v>
      </c>
      <c r="D8" s="75">
        <v>2153000</v>
      </c>
      <c r="E8" s="75">
        <v>1573000</v>
      </c>
      <c r="F8" s="75">
        <v>983000</v>
      </c>
      <c r="G8" s="22">
        <f t="shared" si="0"/>
        <v>6050000</v>
      </c>
      <c r="H8" s="22">
        <f t="shared" si="1"/>
        <v>927938.53030548734</v>
      </c>
      <c r="I8" s="22">
        <f t="shared" si="3"/>
        <v>5122061.4696945129</v>
      </c>
    </row>
    <row r="9" spans="1:9" ht="15.75" customHeight="1" x14ac:dyDescent="0.25">
      <c r="A9" s="92" t="str">
        <f t="shared" si="2"/>
        <v/>
      </c>
      <c r="B9" s="74">
        <v>800580.06239999994</v>
      </c>
      <c r="C9" s="75">
        <v>1357000</v>
      </c>
      <c r="D9" s="75">
        <v>2221000</v>
      </c>
      <c r="E9" s="75">
        <v>1624000</v>
      </c>
      <c r="F9" s="75">
        <v>1033000</v>
      </c>
      <c r="G9" s="22">
        <f t="shared" si="0"/>
        <v>6235000</v>
      </c>
      <c r="H9" s="22">
        <f t="shared" si="1"/>
        <v>940714.54536481493</v>
      </c>
      <c r="I9" s="22">
        <f t="shared" si="3"/>
        <v>5294285.4546351852</v>
      </c>
    </row>
    <row r="10" spans="1:9" ht="15.75" customHeight="1" x14ac:dyDescent="0.25">
      <c r="A10" s="92" t="str">
        <f t="shared" si="2"/>
        <v/>
      </c>
      <c r="B10" s="74">
        <v>811278.2503999999</v>
      </c>
      <c r="C10" s="75">
        <v>1368000</v>
      </c>
      <c r="D10" s="75">
        <v>2290000</v>
      </c>
      <c r="E10" s="75">
        <v>1671000</v>
      </c>
      <c r="F10" s="75">
        <v>1084000</v>
      </c>
      <c r="G10" s="22">
        <f t="shared" si="0"/>
        <v>6413000</v>
      </c>
      <c r="H10" s="22">
        <f t="shared" si="1"/>
        <v>953285.35687175824</v>
      </c>
      <c r="I10" s="22">
        <f t="shared" si="3"/>
        <v>5459714.6431282414</v>
      </c>
    </row>
    <row r="11" spans="1:9" ht="15.75" customHeight="1" x14ac:dyDescent="0.25">
      <c r="A11" s="92" t="str">
        <f t="shared" si="2"/>
        <v/>
      </c>
      <c r="B11" s="74">
        <v>821691.09239999985</v>
      </c>
      <c r="C11" s="75">
        <v>1382000</v>
      </c>
      <c r="D11" s="75">
        <v>2358000</v>
      </c>
      <c r="E11" s="75">
        <v>1721000</v>
      </c>
      <c r="F11" s="75">
        <v>1137000</v>
      </c>
      <c r="G11" s="22">
        <f t="shared" si="0"/>
        <v>6598000</v>
      </c>
      <c r="H11" s="22">
        <f t="shared" si="1"/>
        <v>965520.87507667125</v>
      </c>
      <c r="I11" s="22">
        <f t="shared" si="3"/>
        <v>5632479.1249233289</v>
      </c>
    </row>
    <row r="12" spans="1:9" ht="15.75" customHeight="1" x14ac:dyDescent="0.25">
      <c r="A12" s="92" t="str">
        <f t="shared" si="2"/>
        <v/>
      </c>
      <c r="B12" s="74">
        <v>831838.24399999995</v>
      </c>
      <c r="C12" s="75">
        <v>1403000</v>
      </c>
      <c r="D12" s="75">
        <v>2423000</v>
      </c>
      <c r="E12" s="75">
        <v>1771000</v>
      </c>
      <c r="F12" s="75">
        <v>1190000</v>
      </c>
      <c r="G12" s="22">
        <f t="shared" si="0"/>
        <v>6787000</v>
      </c>
      <c r="H12" s="22">
        <f t="shared" si="1"/>
        <v>977444.19611907401</v>
      </c>
      <c r="I12" s="22">
        <f t="shared" si="3"/>
        <v>5809555.8038809262</v>
      </c>
    </row>
    <row r="13" spans="1:9" ht="15.75" customHeight="1" x14ac:dyDescent="0.25">
      <c r="A13" s="92" t="str">
        <f t="shared" si="2"/>
        <v/>
      </c>
      <c r="B13" s="74">
        <v>1098000</v>
      </c>
      <c r="C13" s="75">
        <v>1773000</v>
      </c>
      <c r="D13" s="75">
        <v>1200000</v>
      </c>
      <c r="E13" s="75">
        <v>718000</v>
      </c>
      <c r="F13" s="75">
        <v>4.0551966000000002E-2</v>
      </c>
      <c r="G13" s="22">
        <f t="shared" si="0"/>
        <v>3691000.0405519661</v>
      </c>
      <c r="H13" s="22">
        <f t="shared" si="1"/>
        <v>1290195.221342508</v>
      </c>
      <c r="I13" s="22">
        <f t="shared" si="3"/>
        <v>2400804.8192094583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4.0551966000000002E-2</v>
      </c>
    </row>
    <row r="4" spans="1:8" ht="15.75" customHeight="1" x14ac:dyDescent="0.25">
      <c r="B4" s="24" t="s">
        <v>7</v>
      </c>
      <c r="C4" s="76">
        <v>0.18681257035456697</v>
      </c>
    </row>
    <row r="5" spans="1:8" ht="15.75" customHeight="1" x14ac:dyDescent="0.25">
      <c r="B5" s="24" t="s">
        <v>8</v>
      </c>
      <c r="C5" s="76">
        <v>0.10309279155834371</v>
      </c>
    </row>
    <row r="6" spans="1:8" ht="15.75" customHeight="1" x14ac:dyDescent="0.25">
      <c r="B6" s="24" t="s">
        <v>10</v>
      </c>
      <c r="C6" s="76">
        <v>0.14733876602763335</v>
      </c>
    </row>
    <row r="7" spans="1:8" ht="15.75" customHeight="1" x14ac:dyDescent="0.25">
      <c r="B7" s="24" t="s">
        <v>13</v>
      </c>
      <c r="C7" s="76">
        <v>0.1145443339612648</v>
      </c>
    </row>
    <row r="8" spans="1:8" ht="15.75" customHeight="1" x14ac:dyDescent="0.25">
      <c r="B8" s="24" t="s">
        <v>14</v>
      </c>
      <c r="C8" s="76">
        <v>1.0795965812594805E-2</v>
      </c>
    </row>
    <row r="9" spans="1:8" ht="15.75" customHeight="1" x14ac:dyDescent="0.25">
      <c r="B9" s="24" t="s">
        <v>27</v>
      </c>
      <c r="C9" s="76">
        <v>0.1065634490431745</v>
      </c>
    </row>
    <row r="10" spans="1:8" ht="15.75" customHeight="1" x14ac:dyDescent="0.25">
      <c r="B10" s="24" t="s">
        <v>15</v>
      </c>
      <c r="C10" s="76">
        <v>0.29030015724242186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0.10077669501779701</v>
      </c>
      <c r="D14" s="76">
        <v>0.10077669501779701</v>
      </c>
      <c r="E14" s="76">
        <v>9.9010860613857193E-2</v>
      </c>
      <c r="F14" s="76">
        <v>9.9010860613857193E-2</v>
      </c>
    </row>
    <row r="15" spans="1:8" ht="15.75" customHeight="1" x14ac:dyDescent="0.25">
      <c r="B15" s="24" t="s">
        <v>16</v>
      </c>
      <c r="C15" s="76">
        <v>0.16117554941557599</v>
      </c>
      <c r="D15" s="76">
        <v>0.16117554941557599</v>
      </c>
      <c r="E15" s="76">
        <v>0.10681496066962901</v>
      </c>
      <c r="F15" s="76">
        <v>0.10681496066962901</v>
      </c>
    </row>
    <row r="16" spans="1:8" ht="15.75" customHeight="1" x14ac:dyDescent="0.25">
      <c r="B16" s="24" t="s">
        <v>17</v>
      </c>
      <c r="C16" s="76">
        <v>3.6729659287297899E-2</v>
      </c>
      <c r="D16" s="76">
        <v>3.6729659287297899E-2</v>
      </c>
      <c r="E16" s="76">
        <v>4.2692744779975603E-2</v>
      </c>
      <c r="F16" s="76">
        <v>4.2692744779975603E-2</v>
      </c>
    </row>
    <row r="17" spans="1:8" ht="15.75" customHeight="1" x14ac:dyDescent="0.25">
      <c r="B17" s="24" t="s">
        <v>18</v>
      </c>
      <c r="C17" s="76">
        <v>2.3173674118764899E-2</v>
      </c>
      <c r="D17" s="76">
        <v>2.3173674118764899E-2</v>
      </c>
      <c r="E17" s="76">
        <v>6.1564888796968698E-2</v>
      </c>
      <c r="F17" s="76">
        <v>6.1564888796968698E-2</v>
      </c>
    </row>
    <row r="18" spans="1:8" ht="15.75" customHeight="1" x14ac:dyDescent="0.25">
      <c r="B18" s="24" t="s">
        <v>19</v>
      </c>
      <c r="C18" s="76">
        <v>9.3450033292537496E-2</v>
      </c>
      <c r="D18" s="76">
        <v>9.3450033292537496E-2</v>
      </c>
      <c r="E18" s="76">
        <v>0.151525323948972</v>
      </c>
      <c r="F18" s="76">
        <v>0.151525323948972</v>
      </c>
    </row>
    <row r="19" spans="1:8" ht="15.75" customHeight="1" x14ac:dyDescent="0.25">
      <c r="B19" s="24" t="s">
        <v>20</v>
      </c>
      <c r="C19" s="76">
        <v>3.5501608968256701E-2</v>
      </c>
      <c r="D19" s="76">
        <v>3.5501608968256701E-2</v>
      </c>
      <c r="E19" s="76">
        <v>4.0177138032839198E-2</v>
      </c>
      <c r="F19" s="76">
        <v>4.0177138032839198E-2</v>
      </c>
    </row>
    <row r="20" spans="1:8" ht="15.75" customHeight="1" x14ac:dyDescent="0.25">
      <c r="B20" s="24" t="s">
        <v>21</v>
      </c>
      <c r="C20" s="76">
        <v>0.22206818726875099</v>
      </c>
      <c r="D20" s="76">
        <v>0.22206818726875099</v>
      </c>
      <c r="E20" s="76">
        <v>0.10210393288464999</v>
      </c>
      <c r="F20" s="76">
        <v>0.10210393288464999</v>
      </c>
    </row>
    <row r="21" spans="1:8" ht="15.75" customHeight="1" x14ac:dyDescent="0.25">
      <c r="B21" s="24" t="s">
        <v>22</v>
      </c>
      <c r="C21" s="76">
        <v>1.9078716121965902E-2</v>
      </c>
      <c r="D21" s="76">
        <v>1.9078716121965902E-2</v>
      </c>
      <c r="E21" s="76">
        <v>6.0211393323887599E-2</v>
      </c>
      <c r="F21" s="76">
        <v>6.0211393323887599E-2</v>
      </c>
    </row>
    <row r="22" spans="1:8" ht="15.75" customHeight="1" x14ac:dyDescent="0.25">
      <c r="B22" s="24" t="s">
        <v>23</v>
      </c>
      <c r="C22" s="76">
        <v>0.30804587650905313</v>
      </c>
      <c r="D22" s="76">
        <v>0.30804587650905313</v>
      </c>
      <c r="E22" s="76">
        <v>0.33589875694922067</v>
      </c>
      <c r="F22" s="76">
        <v>0.33589875694922067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0.14550000000000002</v>
      </c>
    </row>
    <row r="29" spans="1:8" ht="15.75" customHeight="1" x14ac:dyDescent="0.25">
      <c r="B29" s="24" t="s">
        <v>41</v>
      </c>
      <c r="C29" s="76">
        <v>0.15759999999999999</v>
      </c>
    </row>
    <row r="30" spans="1:8" ht="15.75" customHeight="1" x14ac:dyDescent="0.25">
      <c r="B30" s="24" t="s">
        <v>42</v>
      </c>
      <c r="C30" s="76">
        <v>9.9199999999999997E-2</v>
      </c>
    </row>
    <row r="31" spans="1:8" ht="15.75" customHeight="1" x14ac:dyDescent="0.25">
      <c r="B31" s="24" t="s">
        <v>43</v>
      </c>
      <c r="C31" s="76">
        <v>0.10220000000000001</v>
      </c>
    </row>
    <row r="32" spans="1:8" ht="15.75" customHeight="1" x14ac:dyDescent="0.25">
      <c r="B32" s="24" t="s">
        <v>44</v>
      </c>
      <c r="C32" s="76">
        <v>1.7399999999999999E-2</v>
      </c>
    </row>
    <row r="33" spans="2:3" ht="15.75" customHeight="1" x14ac:dyDescent="0.25">
      <c r="B33" s="24" t="s">
        <v>45</v>
      </c>
      <c r="C33" s="76">
        <v>7.9100000000000004E-2</v>
      </c>
    </row>
    <row r="34" spans="2:3" ht="15.75" customHeight="1" x14ac:dyDescent="0.25">
      <c r="B34" s="24" t="s">
        <v>46</v>
      </c>
      <c r="C34" s="76">
        <v>0.30890000000000001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0.52380000000000004</v>
      </c>
      <c r="D2" s="77">
        <v>0.52380000000000004</v>
      </c>
      <c r="E2" s="77">
        <v>0.45219999999999999</v>
      </c>
      <c r="F2" s="77">
        <v>0.29549999999999998</v>
      </c>
      <c r="G2" s="77">
        <v>0.24350000000000002</v>
      </c>
    </row>
    <row r="3" spans="1:15" ht="15.75" customHeight="1" x14ac:dyDescent="0.25">
      <c r="A3" s="5"/>
      <c r="B3" s="11" t="s">
        <v>118</v>
      </c>
      <c r="C3" s="77">
        <v>0.2296</v>
      </c>
      <c r="D3" s="77">
        <v>0.2296</v>
      </c>
      <c r="E3" s="77">
        <v>0.31319999999999998</v>
      </c>
      <c r="F3" s="77">
        <v>0.32179999999999997</v>
      </c>
      <c r="G3" s="77">
        <v>0.3478</v>
      </c>
    </row>
    <row r="4" spans="1:15" ht="15.75" customHeight="1" x14ac:dyDescent="0.25">
      <c r="A4" s="5"/>
      <c r="B4" s="11" t="s">
        <v>116</v>
      </c>
      <c r="C4" s="78">
        <v>0.16769999999999999</v>
      </c>
      <c r="D4" s="78">
        <v>0.16769999999999999</v>
      </c>
      <c r="E4" s="78">
        <v>0.17980000000000002</v>
      </c>
      <c r="F4" s="78">
        <v>0.28859999999999997</v>
      </c>
      <c r="G4" s="78">
        <v>0.2848</v>
      </c>
    </row>
    <row r="5" spans="1:15" ht="15.75" customHeight="1" x14ac:dyDescent="0.25">
      <c r="A5" s="5"/>
      <c r="B5" s="11" t="s">
        <v>119</v>
      </c>
      <c r="C5" s="78">
        <v>7.9000000000000001E-2</v>
      </c>
      <c r="D5" s="78">
        <v>7.9000000000000001E-2</v>
      </c>
      <c r="E5" s="78">
        <v>5.4800000000000001E-2</v>
      </c>
      <c r="F5" s="78">
        <v>9.4100000000000003E-2</v>
      </c>
      <c r="G5" s="78">
        <v>0.12390000000000001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0.9081999999999999</v>
      </c>
      <c r="D8" s="77">
        <v>0.9081999999999999</v>
      </c>
      <c r="E8" s="77">
        <v>0.83239999999999992</v>
      </c>
      <c r="F8" s="77">
        <v>0.84909999999999997</v>
      </c>
      <c r="G8" s="77">
        <v>0.87340000000000007</v>
      </c>
    </row>
    <row r="9" spans="1:15" ht="15.75" customHeight="1" x14ac:dyDescent="0.25">
      <c r="B9" s="7" t="s">
        <v>121</v>
      </c>
      <c r="C9" s="77">
        <v>5.2499999999999998E-2</v>
      </c>
      <c r="D9" s="77">
        <v>5.2499999999999998E-2</v>
      </c>
      <c r="E9" s="77">
        <v>0.12689999999999999</v>
      </c>
      <c r="F9" s="77">
        <v>0.11650000000000001</v>
      </c>
      <c r="G9" s="77">
        <v>0.10400000000000001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3.3799999999999997E-2</v>
      </c>
      <c r="F10" s="78">
        <v>3.0099999999999998E-2</v>
      </c>
      <c r="G10" s="78">
        <v>1.6500000000000001E-2</v>
      </c>
    </row>
    <row r="11" spans="1:15" ht="15.75" customHeight="1" x14ac:dyDescent="0.25">
      <c r="B11" s="7" t="s">
        <v>123</v>
      </c>
      <c r="C11" s="78">
        <v>1.4199999999999999E-2</v>
      </c>
      <c r="D11" s="78">
        <v>1.4199999999999999E-2</v>
      </c>
      <c r="E11" s="78">
        <v>6.9360999999999997E-3</v>
      </c>
      <c r="F11" s="78">
        <v>4.3353000000000003E-3</v>
      </c>
      <c r="G11" s="78">
        <v>6.1004000000000006E-3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0.92287291025000007</v>
      </c>
      <c r="D14" s="79">
        <v>0.92046457879800003</v>
      </c>
      <c r="E14" s="79">
        <v>0.92046457879800003</v>
      </c>
      <c r="F14" s="79">
        <v>0.65915158875500002</v>
      </c>
      <c r="G14" s="79">
        <v>0.65915158875500002</v>
      </c>
      <c r="H14" s="80">
        <v>0.41799999999999998</v>
      </c>
      <c r="I14" s="80">
        <v>0.41799999999999998</v>
      </c>
      <c r="J14" s="80">
        <v>0.41799999999999998</v>
      </c>
      <c r="K14" s="80">
        <v>0.41799999999999998</v>
      </c>
      <c r="L14" s="80">
        <v>0.34722000000000003</v>
      </c>
      <c r="M14" s="80">
        <v>0.34722000000000003</v>
      </c>
      <c r="N14" s="80">
        <v>0.34722000000000003</v>
      </c>
      <c r="O14" s="80">
        <v>0.34722000000000003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0.42946924105003559</v>
      </c>
      <c r="D15" s="77">
        <f t="shared" si="0"/>
        <v>0.42834849704574229</v>
      </c>
      <c r="E15" s="77">
        <f t="shared" si="0"/>
        <v>0.42834849704574229</v>
      </c>
      <c r="F15" s="77">
        <f t="shared" si="0"/>
        <v>0.30674357153126219</v>
      </c>
      <c r="G15" s="77">
        <f t="shared" si="0"/>
        <v>0.30674357153126219</v>
      </c>
      <c r="H15" s="77">
        <f t="shared" si="0"/>
        <v>0.19452097982839761</v>
      </c>
      <c r="I15" s="77">
        <f t="shared" si="0"/>
        <v>0.19452097982839761</v>
      </c>
      <c r="J15" s="77">
        <f t="shared" si="0"/>
        <v>0.19452097982839761</v>
      </c>
      <c r="K15" s="77">
        <f t="shared" si="0"/>
        <v>0.19452097982839761</v>
      </c>
      <c r="L15" s="77">
        <f t="shared" si="0"/>
        <v>0.16158271439238334</v>
      </c>
      <c r="M15" s="77">
        <f t="shared" si="0"/>
        <v>0.16158271439238334</v>
      </c>
      <c r="N15" s="77">
        <f t="shared" si="0"/>
        <v>0.16158271439238334</v>
      </c>
      <c r="O15" s="77">
        <f t="shared" si="0"/>
        <v>0.16158271439238334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0.80310000000000004</v>
      </c>
      <c r="D2" s="78">
        <v>0.56869999999999998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4.8099999999999997E-2</v>
      </c>
      <c r="D3" s="78">
        <v>0.13100000000000001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5.8600000000000006E-2</v>
      </c>
      <c r="D4" s="78">
        <v>0.2334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9.0199999999999947E-2</v>
      </c>
      <c r="D5" s="77">
        <f t="shared" ref="D5:G5" si="0">1-SUM(D2:D4)</f>
        <v>6.6899999999999959E-2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0.37069999999999997</v>
      </c>
      <c r="D2" s="28">
        <v>0.37190000000000001</v>
      </c>
      <c r="E2" s="28">
        <v>0.37260000000000004</v>
      </c>
      <c r="F2" s="28">
        <v>0.37260000000000004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2.8821899999999998E-2</v>
      </c>
      <c r="D4" s="28">
        <v>2.8816169999999999E-2</v>
      </c>
      <c r="E4" s="28">
        <v>2.8813619999999998E-2</v>
      </c>
      <c r="F4" s="28">
        <v>2.8813619999999998E-2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0.92046457879800003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0.41799999999999998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0.34722000000000003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0.56869999999999998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6.34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31.83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0.33399999999999996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0.7609999999999999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0.56899999999999995</v>
      </c>
      <c r="C18" s="85">
        <v>0.95</v>
      </c>
      <c r="D18" s="86">
        <v>0.86</v>
      </c>
      <c r="E18" s="86" t="s">
        <v>201</v>
      </c>
    </row>
    <row r="19" spans="1:5" ht="15.75" customHeight="1" x14ac:dyDescent="0.25">
      <c r="A19" s="53" t="s">
        <v>174</v>
      </c>
      <c r="B19" s="85">
        <v>0.25</v>
      </c>
      <c r="C19" s="85">
        <f>(1-food_insecure)*0.95</f>
        <v>0.28215000000000001</v>
      </c>
      <c r="D19" s="86">
        <v>0.86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</v>
      </c>
      <c r="E22" s="86" t="s">
        <v>201</v>
      </c>
    </row>
    <row r="23" spans="1:5" ht="15.75" customHeight="1" x14ac:dyDescent="0.25">
      <c r="A23" s="53" t="s">
        <v>34</v>
      </c>
      <c r="B23" s="85">
        <v>0.82099999999999995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21.67</v>
      </c>
      <c r="E24" s="86" t="s">
        <v>201</v>
      </c>
    </row>
    <row r="25" spans="1:5" ht="15.75" customHeight="1" x14ac:dyDescent="0.25">
      <c r="A25" s="53" t="s">
        <v>87</v>
      </c>
      <c r="B25" s="85">
        <v>0.40600000000000003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0.33399999999999996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21.67</v>
      </c>
      <c r="E27" s="86" t="s">
        <v>201</v>
      </c>
    </row>
    <row r="28" spans="1:5" ht="15.75" customHeight="1" x14ac:dyDescent="0.25">
      <c r="A28" s="53" t="s">
        <v>84</v>
      </c>
      <c r="B28" s="85">
        <v>0.64700000000000002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0.25</v>
      </c>
      <c r="C29" s="85">
        <v>0.95</v>
      </c>
      <c r="D29" s="86">
        <v>61.15</v>
      </c>
      <c r="E29" s="86" t="s">
        <v>201</v>
      </c>
    </row>
    <row r="30" spans="1:5" ht="15.75" customHeight="1" x14ac:dyDescent="0.25">
      <c r="A30" s="53" t="s">
        <v>67</v>
      </c>
      <c r="B30" s="85">
        <v>7.2000000000000008E-2</v>
      </c>
      <c r="C30" s="85">
        <v>0.95</v>
      </c>
      <c r="D30" s="86">
        <v>198.69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198.69</v>
      </c>
      <c r="E31" s="86" t="s">
        <v>201</v>
      </c>
    </row>
    <row r="32" spans="1:5" ht="15.75" customHeight="1" x14ac:dyDescent="0.25">
      <c r="A32" s="53" t="s">
        <v>28</v>
      </c>
      <c r="B32" s="85">
        <v>0.91</v>
      </c>
      <c r="C32" s="85">
        <v>0.95</v>
      </c>
      <c r="D32" s="86">
        <v>0.36</v>
      </c>
      <c r="E32" s="86" t="s">
        <v>201</v>
      </c>
    </row>
    <row r="33" spans="1:6" ht="15.75" customHeight="1" x14ac:dyDescent="0.25">
      <c r="A33" s="53" t="s">
        <v>83</v>
      </c>
      <c r="B33" s="85">
        <v>0.107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0.85499999999999998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0.26200000000000001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0.28100000000000003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2020-09-02T12:43:49Z</dcterms:modified>
</cp:coreProperties>
</file>