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C0F0AEB-CA65-4303-8FB4-708F899ED6B3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<sst xmlns="http://schemas.openxmlformats.org/spreadsheetml/2006/main" count="1114" uniqueCount="272">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</sst>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2583829</v>
      </c>
    </row>
    <row r="8" spans="1:3" ht="15" customHeight="1" x14ac:dyDescent="0.25">
      <c r="B8" s="7" t="s">
        <v>106</v>
      </c>
      <c r="C8" s="66">
        <v>0.38</v>
      </c>
    </row>
    <row r="9" spans="1:3" ht="15" customHeight="1" x14ac:dyDescent="0.25">
      <c r="B9" s="9" t="s">
        <v>107</v>
      </c>
      <c r="C9" s="67">
        <v>0.97</v>
      </c>
    </row>
    <row r="10" spans="1:3" ht="15" customHeight="1" x14ac:dyDescent="0.25">
      <c r="B10" s="9" t="s">
        <v>105</v>
      </c>
      <c r="C10" s="67">
        <v>0.38866821289062498</v>
      </c>
    </row>
    <row r="11" spans="1:3" ht="15" customHeight="1" x14ac:dyDescent="0.25">
      <c r="B11" s="7" t="s">
        <v>108</v>
      </c>
      <c r="C11" s="66">
        <v>0.53799999999999992</v>
      </c>
    </row>
    <row r="12" spans="1:3" ht="15" customHeight="1" x14ac:dyDescent="0.25">
      <c r="B12" s="7" t="s">
        <v>109</v>
      </c>
      <c r="C12" s="66">
        <v>0.48200000000000004</v>
      </c>
    </row>
    <row r="13" spans="1:3" ht="15" customHeight="1" x14ac:dyDescent="0.25">
      <c r="B13" s="7" t="s">
        <v>110</v>
      </c>
      <c r="C13" s="66">
        <v>0.52600000000000002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7.9199999999999993E-2</v>
      </c>
    </row>
    <row r="24" spans="1:3" ht="15" customHeight="1" x14ac:dyDescent="0.25">
      <c r="B24" s="20" t="s">
        <v>102</v>
      </c>
      <c r="C24" s="67">
        <v>0.43070000000000003</v>
      </c>
    </row>
    <row r="25" spans="1:3" ht="15" customHeight="1" x14ac:dyDescent="0.25">
      <c r="B25" s="20" t="s">
        <v>103</v>
      </c>
      <c r="C25" s="67">
        <v>0.37840000000000001</v>
      </c>
    </row>
    <row r="26" spans="1:3" ht="15" customHeight="1" x14ac:dyDescent="0.25">
      <c r="B26" s="20" t="s">
        <v>104</v>
      </c>
      <c r="C26" s="67">
        <v>0.11169999999999999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</v>
      </c>
    </row>
    <row r="30" spans="1:3" ht="14.25" customHeight="1" x14ac:dyDescent="0.25">
      <c r="B30" s="30" t="s">
        <v>76</v>
      </c>
      <c r="C30" s="69">
        <v>5.0999999999999997E-2</v>
      </c>
    </row>
    <row r="31" spans="1:3" ht="14.25" customHeight="1" x14ac:dyDescent="0.25">
      <c r="B31" s="30" t="s">
        <v>77</v>
      </c>
      <c r="C31" s="69">
        <v>0.11699999999999999</v>
      </c>
    </row>
    <row r="32" spans="1:3" ht="14.25" customHeight="1" x14ac:dyDescent="0.25">
      <c r="B32" s="30" t="s">
        <v>78</v>
      </c>
      <c r="C32" s="69">
        <v>0.60199999999999998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20.5</v>
      </c>
    </row>
    <row r="38" spans="1:5" ht="15" customHeight="1" x14ac:dyDescent="0.25">
      <c r="B38" s="16" t="s">
        <v>91</v>
      </c>
      <c r="C38" s="68">
        <v>32.700000000000003</v>
      </c>
      <c r="D38" s="17"/>
      <c r="E38" s="18"/>
    </row>
    <row r="39" spans="1:5" ht="15" customHeight="1" x14ac:dyDescent="0.25">
      <c r="B39" s="16" t="s">
        <v>90</v>
      </c>
      <c r="C39" s="68">
        <v>45.4</v>
      </c>
      <c r="D39" s="17"/>
      <c r="E39" s="17"/>
    </row>
    <row r="40" spans="1:5" ht="15" customHeight="1" x14ac:dyDescent="0.25">
      <c r="B40" s="16" t="s">
        <v>171</v>
      </c>
      <c r="C40" s="68">
        <v>3.15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1.5600000000000001E-2</v>
      </c>
      <c r="D45" s="17"/>
    </row>
    <row r="46" spans="1:5" ht="15.75" customHeight="1" x14ac:dyDescent="0.25">
      <c r="B46" s="16" t="s">
        <v>11</v>
      </c>
      <c r="C46" s="67">
        <v>8.1699999999999995E-2</v>
      </c>
      <c r="D46" s="17"/>
    </row>
    <row r="47" spans="1:5" ht="15.75" customHeight="1" x14ac:dyDescent="0.25">
      <c r="B47" s="16" t="s">
        <v>12</v>
      </c>
      <c r="C47" s="67">
        <v>0.27479999999999999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0.62790000000000012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3.3463748263550004</v>
      </c>
      <c r="D51" s="17"/>
    </row>
    <row r="52" spans="1:4" ht="15" customHeight="1" x14ac:dyDescent="0.25">
      <c r="B52" s="16" t="s">
        <v>125</v>
      </c>
      <c r="C52" s="65">
        <v>3.5819620513199997</v>
      </c>
    </row>
    <row r="53" spans="1:4" ht="15.75" customHeight="1" x14ac:dyDescent="0.25">
      <c r="B53" s="16" t="s">
        <v>126</v>
      </c>
      <c r="C53" s="65">
        <v>3.5819620513199997</v>
      </c>
    </row>
    <row r="54" spans="1:4" ht="15.75" customHeight="1" x14ac:dyDescent="0.25">
      <c r="B54" s="16" t="s">
        <v>127</v>
      </c>
      <c r="C54" s="65">
        <v>2.85421355204</v>
      </c>
    </row>
    <row r="55" spans="1:4" ht="15.75" customHeight="1" x14ac:dyDescent="0.25">
      <c r="B55" s="16" t="s">
        <v>128</v>
      </c>
      <c r="C55" s="65">
        <v>2.85421355204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0.39708931665105424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3.3463748263550004</v>
      </c>
      <c r="C2" s="26">
        <f>'Baseline year population inputs'!C52</f>
        <v>3.5819620513199997</v>
      </c>
      <c r="D2" s="26">
        <f>'Baseline year population inputs'!C53</f>
        <v>3.5819620513199997</v>
      </c>
      <c r="E2" s="26">
        <f>'Baseline year population inputs'!C54</f>
        <v>2.85421355204</v>
      </c>
      <c r="F2" s="26">
        <f>'Baseline year population inputs'!C55</f>
        <v>2.85421355204</v>
      </c>
    </row>
    <row r="3" spans="1:6" ht="15.75" customHeight="1" x14ac:dyDescent="0.25">
      <c r="A3" s="3" t="s">
        <v>65</v>
      </c>
      <c r="B3" s="26">
        <f>frac_mam_1month * 2.6</f>
        <v>0.11491999999999999</v>
      </c>
      <c r="C3" s="26">
        <f>frac_mam_1_5months * 2.6</f>
        <v>0.11491999999999999</v>
      </c>
      <c r="D3" s="26">
        <f>frac_mam_6_11months * 2.6</f>
        <v>0.24648000000000003</v>
      </c>
      <c r="E3" s="26">
        <f>frac_mam_12_23months * 2.6</f>
        <v>0.23556000000000002</v>
      </c>
      <c r="F3" s="26">
        <f>frac_mam_24_59months * 2.6</f>
        <v>0.18928</v>
      </c>
    </row>
    <row r="4" spans="1:6" ht="15.75" customHeight="1" x14ac:dyDescent="0.25">
      <c r="A4" s="3" t="s">
        <v>66</v>
      </c>
      <c r="B4" s="26">
        <f>frac_sam_1month * 2.6</f>
        <v>6.9419999999999996E-2</v>
      </c>
      <c r="C4" s="26">
        <f>frac_sam_1_5months * 2.6</f>
        <v>6.9419999999999996E-2</v>
      </c>
      <c r="D4" s="26">
        <f>frac_sam_6_11months * 2.6</f>
        <v>5.3040000000000004E-2</v>
      </c>
      <c r="E4" s="26">
        <f>frac_sam_12_23months * 2.6</f>
        <v>5.7459999999999997E-2</v>
      </c>
      <c r="F4" s="26">
        <f>frac_sam_24_59months * 2.6</f>
        <v>2.6259999999999999E-2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0.38</v>
      </c>
      <c r="E2" s="93">
        <f>food_insecure</f>
        <v>0.38</v>
      </c>
      <c r="F2" s="93">
        <f>food_insecure</f>
        <v>0.38</v>
      </c>
      <c r="G2" s="93">
        <f>food_insecure</f>
        <v>0.38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0.38</v>
      </c>
      <c r="F5" s="93">
        <f>food_insecure</f>
        <v>0.38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3.3463748263550004</v>
      </c>
      <c r="D7" s="93">
        <f>diarrhoea_1_5mo</f>
        <v>3.5819620513199997</v>
      </c>
      <c r="E7" s="93">
        <f>diarrhoea_6_11mo</f>
        <v>3.5819620513199997</v>
      </c>
      <c r="F7" s="93">
        <f>diarrhoea_12_23mo</f>
        <v>2.85421355204</v>
      </c>
      <c r="G7" s="93">
        <f>diarrhoea_24_59mo</f>
        <v>2.85421355204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0.38</v>
      </c>
      <c r="F8" s="93">
        <f>food_insecure</f>
        <v>0.38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3.3463748263550004</v>
      </c>
      <c r="D12" s="93">
        <f>diarrhoea_1_5mo</f>
        <v>3.5819620513199997</v>
      </c>
      <c r="E12" s="93">
        <f>diarrhoea_6_11mo</f>
        <v>3.5819620513199997</v>
      </c>
      <c r="F12" s="93">
        <f>diarrhoea_12_23mo</f>
        <v>2.85421355204</v>
      </c>
      <c r="G12" s="93">
        <f>diarrhoea_24_59mo</f>
        <v>2.85421355204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</v>
      </c>
      <c r="I15" s="93">
        <f>food_insecure</f>
        <v>0.38</v>
      </c>
      <c r="J15" s="93">
        <f>food_insecure</f>
        <v>0.38</v>
      </c>
      <c r="K15" s="93">
        <f>food_insecure</f>
        <v>0.38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0.53799999999999992</v>
      </c>
      <c r="I18" s="93">
        <f>frac_PW_health_facility</f>
        <v>0.53799999999999992</v>
      </c>
      <c r="J18" s="93">
        <f>frac_PW_health_facility</f>
        <v>0.53799999999999992</v>
      </c>
      <c r="K18" s="93">
        <f>frac_PW_health_facility</f>
        <v>0.53799999999999992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0.52600000000000002</v>
      </c>
      <c r="M24" s="93">
        <f>famplan_unmet_need</f>
        <v>0.52600000000000002</v>
      </c>
      <c r="N24" s="93">
        <f>famplan_unmet_need</f>
        <v>0.52600000000000002</v>
      </c>
      <c r="O24" s="93">
        <f>famplan_unmet_need</f>
        <v>0.52600000000000002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0.34833685229492195</v>
      </c>
      <c r="M25" s="93">
        <f>(1-food_insecure)*(0.49)+food_insecure*(0.7)</f>
        <v>0.56979999999999997</v>
      </c>
      <c r="N25" s="93">
        <f>(1-food_insecure)*(0.49)+food_insecure*(0.7)</f>
        <v>0.56979999999999997</v>
      </c>
      <c r="O25" s="93">
        <f>(1-food_insecure)*(0.49)+food_insecure*(0.7)</f>
        <v>0.56979999999999997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0.1492872224121094</v>
      </c>
      <c r="M26" s="93">
        <f>(1-food_insecure)*(0.21)+food_insecure*(0.3)</f>
        <v>0.24419999999999997</v>
      </c>
      <c r="N26" s="93">
        <f>(1-food_insecure)*(0.21)+food_insecure*(0.3)</f>
        <v>0.24419999999999997</v>
      </c>
      <c r="O26" s="93">
        <f>(1-food_insecure)*(0.21)+food_insecure*(0.3)</f>
        <v>0.24419999999999997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0.11370771240234376</v>
      </c>
      <c r="M27" s="93">
        <f>(1-food_insecure)*(0.3)</f>
        <v>0.186</v>
      </c>
      <c r="N27" s="93">
        <f>(1-food_insecure)*(0.3)</f>
        <v>0.186</v>
      </c>
      <c r="O27" s="93">
        <f>(1-food_insecure)*(0.3)</f>
        <v>0.186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0.38866821289062498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549960</v>
      </c>
      <c r="C2" s="75">
        <v>889000</v>
      </c>
      <c r="D2" s="75">
        <v>1449000</v>
      </c>
      <c r="E2" s="75">
        <v>465000</v>
      </c>
      <c r="F2" s="75">
        <v>484000</v>
      </c>
      <c r="G2" s="22">
        <f t="shared" ref="G2:G40" si="0">C2+D2+E2+F2</f>
        <v>3287000</v>
      </c>
      <c r="H2" s="22">
        <f t="shared" ref="H2:H40" si="1">(B2 + stillbirth*B2/(1000-stillbirth))/(1-abortion)</f>
        <v>648014.28091694799</v>
      </c>
      <c r="I2" s="22">
        <f>G2-H2</f>
        <v>2638985.7190830521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558628</v>
      </c>
      <c r="C3" s="75">
        <v>917000</v>
      </c>
      <c r="D3" s="75">
        <v>1483000</v>
      </c>
      <c r="E3" s="75">
        <v>462000</v>
      </c>
      <c r="F3" s="75">
        <v>483000</v>
      </c>
      <c r="G3" s="22">
        <f t="shared" si="0"/>
        <v>3345000</v>
      </c>
      <c r="H3" s="22">
        <f t="shared" si="1"/>
        <v>658227.72878040734</v>
      </c>
      <c r="I3" s="22">
        <f t="shared" ref="I3:I15" si="3">G3-H3</f>
        <v>2686772.2712195925</v>
      </c>
    </row>
    <row r="4" spans="1:9" ht="15.75" customHeight="1" x14ac:dyDescent="0.25">
      <c r="A4" s="92">
        <f t="shared" si="2"/>
        <v>2022</v>
      </c>
      <c r="B4" s="74">
        <v>566369</v>
      </c>
      <c r="C4" s="75">
        <v>948000</v>
      </c>
      <c r="D4" s="75">
        <v>1517000</v>
      </c>
      <c r="E4" s="75">
        <v>458000</v>
      </c>
      <c r="F4" s="75">
        <v>480000</v>
      </c>
      <c r="G4" s="22">
        <f t="shared" si="0"/>
        <v>3403000</v>
      </c>
      <c r="H4" s="22">
        <f t="shared" si="1"/>
        <v>667348.89859017183</v>
      </c>
      <c r="I4" s="22">
        <f t="shared" si="3"/>
        <v>2735651.1014098283</v>
      </c>
    </row>
    <row r="5" spans="1:9" ht="15.75" customHeight="1" x14ac:dyDescent="0.25">
      <c r="A5" s="92" t="str">
        <f t="shared" si="2"/>
        <v/>
      </c>
      <c r="B5" s="74">
        <v>593153.94600000011</v>
      </c>
      <c r="C5" s="75">
        <v>981000</v>
      </c>
      <c r="D5" s="75">
        <v>1553000</v>
      </c>
      <c r="E5" s="75">
        <v>455000</v>
      </c>
      <c r="F5" s="75">
        <v>476000</v>
      </c>
      <c r="G5" s="22">
        <f t="shared" si="0"/>
        <v>3465000</v>
      </c>
      <c r="H5" s="22">
        <f t="shared" si="1"/>
        <v>698909.42575867393</v>
      </c>
      <c r="I5" s="22">
        <f t="shared" si="3"/>
        <v>2766090.5742413262</v>
      </c>
    </row>
    <row r="6" spans="1:9" ht="15.75" customHeight="1" x14ac:dyDescent="0.25">
      <c r="A6" s="92" t="str">
        <f t="shared" si="2"/>
        <v/>
      </c>
      <c r="B6" s="74">
        <v>599948.18099999998</v>
      </c>
      <c r="C6" s="75">
        <v>1014000</v>
      </c>
      <c r="D6" s="75">
        <v>1592000</v>
      </c>
      <c r="E6" s="75">
        <v>451000</v>
      </c>
      <c r="F6" s="75">
        <v>472000</v>
      </c>
      <c r="G6" s="22">
        <f t="shared" si="0"/>
        <v>3529000</v>
      </c>
      <c r="H6" s="22">
        <f t="shared" si="1"/>
        <v>706915.02854415949</v>
      </c>
      <c r="I6" s="22">
        <f t="shared" si="3"/>
        <v>2822084.9714558404</v>
      </c>
    </row>
    <row r="7" spans="1:9" ht="15.75" customHeight="1" x14ac:dyDescent="0.25">
      <c r="A7" s="92" t="str">
        <f t="shared" si="2"/>
        <v/>
      </c>
      <c r="B7" s="74">
        <v>606495.46</v>
      </c>
      <c r="C7" s="75">
        <v>1048000</v>
      </c>
      <c r="D7" s="75">
        <v>1635000</v>
      </c>
      <c r="E7" s="75">
        <v>446000</v>
      </c>
      <c r="F7" s="75">
        <v>469000</v>
      </c>
      <c r="G7" s="22">
        <f t="shared" si="0"/>
        <v>3598000</v>
      </c>
      <c r="H7" s="22">
        <f t="shared" si="1"/>
        <v>714629.64468560182</v>
      </c>
      <c r="I7" s="22">
        <f t="shared" si="3"/>
        <v>2883370.3553143982</v>
      </c>
    </row>
    <row r="8" spans="1:9" ht="15.75" customHeight="1" x14ac:dyDescent="0.25">
      <c r="A8" s="92" t="str">
        <f t="shared" si="2"/>
        <v/>
      </c>
      <c r="B8" s="74">
        <v>615254.97279999999</v>
      </c>
      <c r="C8" s="75">
        <v>1082000</v>
      </c>
      <c r="D8" s="75">
        <v>1683000</v>
      </c>
      <c r="E8" s="75">
        <v>438000</v>
      </c>
      <c r="F8" s="75">
        <v>465000</v>
      </c>
      <c r="G8" s="22">
        <f t="shared" si="0"/>
        <v>3668000</v>
      </c>
      <c r="H8" s="22">
        <f t="shared" si="1"/>
        <v>724950.92148441414</v>
      </c>
      <c r="I8" s="22">
        <f t="shared" si="3"/>
        <v>2943049.078515586</v>
      </c>
    </row>
    <row r="9" spans="1:9" ht="15.75" customHeight="1" x14ac:dyDescent="0.25">
      <c r="A9" s="92" t="str">
        <f t="shared" si="2"/>
        <v/>
      </c>
      <c r="B9" s="74">
        <v>623902.43520000007</v>
      </c>
      <c r="C9" s="75">
        <v>1116000</v>
      </c>
      <c r="D9" s="75">
        <v>1734000</v>
      </c>
      <c r="E9" s="75">
        <v>431000</v>
      </c>
      <c r="F9" s="75">
        <v>461000</v>
      </c>
      <c r="G9" s="22">
        <f t="shared" si="0"/>
        <v>3742000</v>
      </c>
      <c r="H9" s="22">
        <f t="shared" si="1"/>
        <v>735140.17002774891</v>
      </c>
      <c r="I9" s="22">
        <f t="shared" si="3"/>
        <v>3006859.8299722513</v>
      </c>
    </row>
    <row r="10" spans="1:9" ht="15.75" customHeight="1" x14ac:dyDescent="0.25">
      <c r="A10" s="92" t="str">
        <f t="shared" si="2"/>
        <v/>
      </c>
      <c r="B10" s="74">
        <v>632430.96759999997</v>
      </c>
      <c r="C10" s="75">
        <v>1149000</v>
      </c>
      <c r="D10" s="75">
        <v>1787000</v>
      </c>
      <c r="E10" s="75">
        <v>423000</v>
      </c>
      <c r="F10" s="75">
        <v>458000</v>
      </c>
      <c r="G10" s="22">
        <f t="shared" si="0"/>
        <v>3817000</v>
      </c>
      <c r="H10" s="22">
        <f t="shared" si="1"/>
        <v>745189.2841277977</v>
      </c>
      <c r="I10" s="22">
        <f t="shared" si="3"/>
        <v>3071810.7158722021</v>
      </c>
    </row>
    <row r="11" spans="1:9" ht="15.75" customHeight="1" x14ac:dyDescent="0.25">
      <c r="A11" s="92" t="str">
        <f t="shared" si="2"/>
        <v/>
      </c>
      <c r="B11" s="74">
        <v>640833.69039999996</v>
      </c>
      <c r="C11" s="75">
        <v>1180000</v>
      </c>
      <c r="D11" s="75">
        <v>1844000</v>
      </c>
      <c r="E11" s="75">
        <v>415000</v>
      </c>
      <c r="F11" s="75">
        <v>456000</v>
      </c>
      <c r="G11" s="22">
        <f t="shared" si="0"/>
        <v>3895000</v>
      </c>
      <c r="H11" s="22">
        <f t="shared" si="1"/>
        <v>755090.15759675263</v>
      </c>
      <c r="I11" s="22">
        <f t="shared" si="3"/>
        <v>3139909.8424032475</v>
      </c>
    </row>
    <row r="12" spans="1:9" ht="15.75" customHeight="1" x14ac:dyDescent="0.25">
      <c r="A12" s="92" t="str">
        <f t="shared" si="2"/>
        <v/>
      </c>
      <c r="B12" s="74">
        <v>649133.06599999999</v>
      </c>
      <c r="C12" s="75">
        <v>1207000</v>
      </c>
      <c r="D12" s="75">
        <v>1904000</v>
      </c>
      <c r="E12" s="75">
        <v>407000</v>
      </c>
      <c r="F12" s="75">
        <v>452000</v>
      </c>
      <c r="G12" s="22">
        <f t="shared" si="0"/>
        <v>3970000</v>
      </c>
      <c r="H12" s="22">
        <f t="shared" si="1"/>
        <v>764869.25773402385</v>
      </c>
      <c r="I12" s="22">
        <f t="shared" si="3"/>
        <v>3205130.742265976</v>
      </c>
    </row>
    <row r="13" spans="1:9" ht="15.75" customHeight="1" x14ac:dyDescent="0.25">
      <c r="A13" s="92" t="str">
        <f t="shared" si="2"/>
        <v/>
      </c>
      <c r="B13" s="74">
        <v>862000</v>
      </c>
      <c r="C13" s="75">
        <v>1417000</v>
      </c>
      <c r="D13" s="75">
        <v>468000</v>
      </c>
      <c r="E13" s="75">
        <v>484000</v>
      </c>
      <c r="F13" s="75">
        <v>4.7792052500000001E-2</v>
      </c>
      <c r="G13" s="22">
        <f t="shared" si="0"/>
        <v>2369000.0477920524</v>
      </c>
      <c r="H13" s="22">
        <f t="shared" si="1"/>
        <v>1015688.9776536642</v>
      </c>
      <c r="I13" s="22">
        <f t="shared" si="3"/>
        <v>1353311.0701383883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4.7792052500000001E-2</v>
      </c>
    </row>
    <row r="4" spans="1:8" ht="15.75" customHeight="1" x14ac:dyDescent="0.25">
      <c r="B4" s="24" t="s">
        <v>7</v>
      </c>
      <c r="C4" s="76">
        <v>0.23818782400931876</v>
      </c>
    </row>
    <row r="5" spans="1:8" ht="15.75" customHeight="1" x14ac:dyDescent="0.25">
      <c r="B5" s="24" t="s">
        <v>8</v>
      </c>
      <c r="C5" s="76">
        <v>0.12572425573731205</v>
      </c>
    </row>
    <row r="6" spans="1:8" ht="15.75" customHeight="1" x14ac:dyDescent="0.25">
      <c r="B6" s="24" t="s">
        <v>10</v>
      </c>
      <c r="C6" s="76">
        <v>0.15042116338683748</v>
      </c>
    </row>
    <row r="7" spans="1:8" ht="15.75" customHeight="1" x14ac:dyDescent="0.25">
      <c r="B7" s="24" t="s">
        <v>13</v>
      </c>
      <c r="C7" s="76">
        <v>0.17790910418130651</v>
      </c>
    </row>
    <row r="8" spans="1:8" ht="15.75" customHeight="1" x14ac:dyDescent="0.25">
      <c r="B8" s="24" t="s">
        <v>14</v>
      </c>
      <c r="C8" s="76">
        <v>5.049179487118677E-3</v>
      </c>
    </row>
    <row r="9" spans="1:8" ht="15.75" customHeight="1" x14ac:dyDescent="0.25">
      <c r="B9" s="24" t="s">
        <v>27</v>
      </c>
      <c r="C9" s="76">
        <v>8.2993960799434371E-2</v>
      </c>
    </row>
    <row r="10" spans="1:8" ht="15.75" customHeight="1" x14ac:dyDescent="0.25">
      <c r="B10" s="24" t="s">
        <v>15</v>
      </c>
      <c r="C10" s="76">
        <v>0.17192245989867205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0.237616264421356</v>
      </c>
      <c r="D14" s="76">
        <v>0.237616264421356</v>
      </c>
      <c r="E14" s="76">
        <v>0.24689425336547699</v>
      </c>
      <c r="F14" s="76">
        <v>0.24689425336547699</v>
      </c>
    </row>
    <row r="15" spans="1:8" ht="15.75" customHeight="1" x14ac:dyDescent="0.25">
      <c r="B15" s="24" t="s">
        <v>16</v>
      </c>
      <c r="C15" s="76">
        <v>0.225695058090778</v>
      </c>
      <c r="D15" s="76">
        <v>0.225695058090778</v>
      </c>
      <c r="E15" s="76">
        <v>0.14214169416893499</v>
      </c>
      <c r="F15" s="76">
        <v>0.14214169416893499</v>
      </c>
    </row>
    <row r="16" spans="1:8" ht="15.75" customHeight="1" x14ac:dyDescent="0.25">
      <c r="B16" s="24" t="s">
        <v>17</v>
      </c>
      <c r="C16" s="76">
        <v>5.31579062757183E-2</v>
      </c>
      <c r="D16" s="76">
        <v>5.31579062757183E-2</v>
      </c>
      <c r="E16" s="76">
        <v>5.2891231311666002E-2</v>
      </c>
      <c r="F16" s="76">
        <v>5.2891231311666002E-2</v>
      </c>
    </row>
    <row r="17" spans="1:8" ht="15.75" customHeight="1" x14ac:dyDescent="0.25">
      <c r="B17" s="24" t="s">
        <v>18</v>
      </c>
      <c r="C17" s="76">
        <v>6.5437918571410302E-3</v>
      </c>
      <c r="D17" s="76">
        <v>6.5437918571410302E-3</v>
      </c>
      <c r="E17" s="76">
        <v>1.71071020259028E-2</v>
      </c>
      <c r="F17" s="76">
        <v>1.71071020259028E-2</v>
      </c>
    </row>
    <row r="18" spans="1:8" ht="15.75" customHeight="1" x14ac:dyDescent="0.25">
      <c r="B18" s="24" t="s">
        <v>19</v>
      </c>
      <c r="C18" s="76">
        <v>3.33581459092743E-2</v>
      </c>
      <c r="D18" s="76">
        <v>3.33581459092743E-2</v>
      </c>
      <c r="E18" s="76">
        <v>5.9270162362504999E-2</v>
      </c>
      <c r="F18" s="76">
        <v>5.9270162362504999E-2</v>
      </c>
    </row>
    <row r="19" spans="1:8" ht="15.75" customHeight="1" x14ac:dyDescent="0.25">
      <c r="B19" s="24" t="s">
        <v>20</v>
      </c>
      <c r="C19" s="76">
        <v>3.0758473461653401E-2</v>
      </c>
      <c r="D19" s="76">
        <v>3.0758473461653401E-2</v>
      </c>
      <c r="E19" s="76">
        <v>3.4158624128698703E-2</v>
      </c>
      <c r="F19" s="76">
        <v>3.4158624128698703E-2</v>
      </c>
    </row>
    <row r="20" spans="1:8" ht="15.75" customHeight="1" x14ac:dyDescent="0.25">
      <c r="B20" s="24" t="s">
        <v>21</v>
      </c>
      <c r="C20" s="76">
        <v>1.36233147008935E-2</v>
      </c>
      <c r="D20" s="76">
        <v>1.36233147008935E-2</v>
      </c>
      <c r="E20" s="76">
        <v>5.9411183174807487E-3</v>
      </c>
      <c r="F20" s="76">
        <v>5.9411183174807487E-3</v>
      </c>
    </row>
    <row r="21" spans="1:8" ht="15.75" customHeight="1" x14ac:dyDescent="0.25">
      <c r="B21" s="24" t="s">
        <v>22</v>
      </c>
      <c r="C21" s="76">
        <v>4.1811079210476498E-2</v>
      </c>
      <c r="D21" s="76">
        <v>4.1811079210476498E-2</v>
      </c>
      <c r="E21" s="76">
        <v>0.108943196464252</v>
      </c>
      <c r="F21" s="76">
        <v>0.108943196464252</v>
      </c>
    </row>
    <row r="22" spans="1:8" ht="15.75" customHeight="1" x14ac:dyDescent="0.25">
      <c r="B22" s="24" t="s">
        <v>23</v>
      </c>
      <c r="C22" s="76">
        <v>0.35743596607270889</v>
      </c>
      <c r="D22" s="76">
        <v>0.35743596607270889</v>
      </c>
      <c r="E22" s="76">
        <v>0.33265261785508271</v>
      </c>
      <c r="F22" s="76">
        <v>0.33265261785508271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8.8200000000000001E-2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0.15820000000000001</v>
      </c>
    </row>
    <row r="29" spans="1:8" ht="15.75" customHeight="1" x14ac:dyDescent="0.25">
      <c r="B29" s="24" t="s">
        <v>41</v>
      </c>
      <c r="C29" s="76">
        <v>0.16899999999999998</v>
      </c>
    </row>
    <row r="30" spans="1:8" ht="15.75" customHeight="1" x14ac:dyDescent="0.25">
      <c r="B30" s="24" t="s">
        <v>42</v>
      </c>
      <c r="C30" s="76">
        <v>0.105</v>
      </c>
    </row>
    <row r="31" spans="1:8" ht="15.75" customHeight="1" x14ac:dyDescent="0.25">
      <c r="B31" s="24" t="s">
        <v>43</v>
      </c>
      <c r="C31" s="76">
        <v>0.1106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8.3100000000000007E-2</v>
      </c>
    </row>
    <row r="34" spans="2:3" ht="15.75" customHeight="1" x14ac:dyDescent="0.25">
      <c r="B34" s="24" t="s">
        <v>46</v>
      </c>
      <c r="C34" s="76">
        <v>0.25850000000000001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0.68075386565848217</v>
      </c>
      <c r="D2" s="77">
        <v>0.71579999999999999</v>
      </c>
      <c r="E2" s="77">
        <v>0.67909999999999993</v>
      </c>
      <c r="F2" s="77">
        <v>0.48920000000000002</v>
      </c>
      <c r="G2" s="77">
        <v>0.51700000000000002</v>
      </c>
    </row>
    <row r="3" spans="1:15" ht="15.75" customHeight="1" x14ac:dyDescent="0.25">
      <c r="A3" s="5"/>
      <c r="B3" s="11" t="s">
        <v>118</v>
      </c>
      <c r="C3" s="77">
        <v>0.1938</v>
      </c>
      <c r="D3" s="77">
        <v>0.19370000000000001</v>
      </c>
      <c r="E3" s="77">
        <v>0.218</v>
      </c>
      <c r="F3" s="77">
        <v>0.30130000000000001</v>
      </c>
      <c r="G3" s="77">
        <v>0.30020000000000002</v>
      </c>
    </row>
    <row r="4" spans="1:15" ht="15.75" customHeight="1" x14ac:dyDescent="0.25">
      <c r="A4" s="5"/>
      <c r="B4" s="11" t="s">
        <v>116</v>
      </c>
      <c r="C4" s="78">
        <v>5.0300000000000004E-2</v>
      </c>
      <c r="D4" s="78">
        <v>5.0300000000000004E-2</v>
      </c>
      <c r="E4" s="78">
        <v>7.5999999999999998E-2</v>
      </c>
      <c r="F4" s="78">
        <v>0.15909999999999999</v>
      </c>
      <c r="G4" s="78">
        <v>0.13699999999999998</v>
      </c>
    </row>
    <row r="5" spans="1:15" ht="15.75" customHeight="1" x14ac:dyDescent="0.25">
      <c r="A5" s="5"/>
      <c r="B5" s="11" t="s">
        <v>119</v>
      </c>
      <c r="C5" s="78">
        <v>4.0099999999999997E-2</v>
      </c>
      <c r="D5" s="78">
        <v>4.0099999999999997E-2</v>
      </c>
      <c r="E5" s="78">
        <v>2.7000000000000003E-2</v>
      </c>
      <c r="F5" s="78">
        <v>5.0300000000000004E-2</v>
      </c>
      <c r="G5" s="78">
        <v>4.58E-2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0.7389</v>
      </c>
      <c r="D8" s="77">
        <v>0.7389</v>
      </c>
      <c r="E8" s="77">
        <v>0.63149999999999995</v>
      </c>
      <c r="F8" s="77">
        <v>0.63859999999999995</v>
      </c>
      <c r="G8" s="77">
        <v>0.61890000000000001</v>
      </c>
    </row>
    <row r="9" spans="1:15" ht="15.75" customHeight="1" x14ac:dyDescent="0.25">
      <c r="B9" s="7" t="s">
        <v>121</v>
      </c>
      <c r="C9" s="77">
        <v>0.19020000000000001</v>
      </c>
      <c r="D9" s="77">
        <v>0.19020000000000001</v>
      </c>
      <c r="E9" s="77">
        <v>0.25329999999999997</v>
      </c>
      <c r="F9" s="77">
        <v>0.2487</v>
      </c>
      <c r="G9" s="77">
        <v>0.29820000000000002</v>
      </c>
    </row>
    <row r="10" spans="1:15" ht="15.75" customHeight="1" x14ac:dyDescent="0.25">
      <c r="B10" s="7" t="s">
        <v>122</v>
      </c>
      <c r="C10" s="78">
        <v>4.4199999999999996E-2</v>
      </c>
      <c r="D10" s="78">
        <v>4.4199999999999996E-2</v>
      </c>
      <c r="E10" s="78">
        <v>9.4800000000000009E-2</v>
      </c>
      <c r="F10" s="78">
        <v>9.06E-2</v>
      </c>
      <c r="G10" s="78">
        <v>7.2800000000000004E-2</v>
      </c>
    </row>
    <row r="11" spans="1:15" ht="15.75" customHeight="1" x14ac:dyDescent="0.25">
      <c r="B11" s="7" t="s">
        <v>123</v>
      </c>
      <c r="C11" s="78">
        <v>2.6699999999999998E-2</v>
      </c>
      <c r="D11" s="78">
        <v>2.6699999999999998E-2</v>
      </c>
      <c r="E11" s="78">
        <v>2.0400000000000001E-2</v>
      </c>
      <c r="F11" s="78">
        <v>2.2099999999999998E-2</v>
      </c>
      <c r="G11" s="78">
        <v>1.01E-2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0.89921624824999991</v>
      </c>
      <c r="D14" s="79">
        <v>0.88454178175099996</v>
      </c>
      <c r="E14" s="79">
        <v>0.88454178175099996</v>
      </c>
      <c r="F14" s="79">
        <v>0.71638189990300005</v>
      </c>
      <c r="G14" s="79">
        <v>0.71638189990300005</v>
      </c>
      <c r="H14" s="80">
        <v>0.62675999999999998</v>
      </c>
      <c r="I14" s="80">
        <v>0.62675999999999998</v>
      </c>
      <c r="J14" s="80">
        <v>0.62675999999999998</v>
      </c>
      <c r="K14" s="80">
        <v>0.62675999999999998</v>
      </c>
      <c r="L14" s="80">
        <v>0.50936999999999999</v>
      </c>
      <c r="M14" s="80">
        <v>0.50936999999999999</v>
      </c>
      <c r="N14" s="80">
        <v>0.50936999999999999</v>
      </c>
      <c r="O14" s="80">
        <v>0.50936999999999999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0.35706916553911722</v>
      </c>
      <c r="D15" s="77">
        <f t="shared" si="0"/>
        <v>0.35124209166481052</v>
      </c>
      <c r="E15" s="77">
        <f t="shared" si="0"/>
        <v>0.35124209166481052</v>
      </c>
      <c r="F15" s="77">
        <f t="shared" si="0"/>
        <v>0.2844675990936662</v>
      </c>
      <c r="G15" s="77">
        <f t="shared" si="0"/>
        <v>0.2844675990936662</v>
      </c>
      <c r="H15" s="77">
        <f t="shared" si="0"/>
        <v>0.24887970010421476</v>
      </c>
      <c r="I15" s="77">
        <f t="shared" si="0"/>
        <v>0.24887970010421476</v>
      </c>
      <c r="J15" s="77">
        <f t="shared" si="0"/>
        <v>0.24887970010421476</v>
      </c>
      <c r="K15" s="77">
        <f t="shared" si="0"/>
        <v>0.24887970010421476</v>
      </c>
      <c r="L15" s="77">
        <f t="shared" si="0"/>
        <v>0.2022653852225475</v>
      </c>
      <c r="M15" s="77">
        <f t="shared" si="0"/>
        <v>0.2022653852225475</v>
      </c>
      <c r="N15" s="77">
        <f t="shared" si="0"/>
        <v>0.2022653852225475</v>
      </c>
      <c r="O15" s="77">
        <f t="shared" si="0"/>
        <v>0.2022653852225475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0.62380000000000002</v>
      </c>
      <c r="D2" s="78">
        <v>0.33729999999999999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0.30890000000000001</v>
      </c>
      <c r="D3" s="78">
        <v>0.49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4.5700000000000005E-2</v>
      </c>
      <c r="D4" s="78">
        <v>0.14699999999999999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2.1599999999999953E-2</v>
      </c>
      <c r="D5" s="77">
        <f t="shared" ref="D5:G5" si="0">1-SUM(D2:D4)</f>
        <v>2.5700000000000056E-2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0.1699</v>
      </c>
      <c r="D2" s="28">
        <v>0.17219999999999999</v>
      </c>
      <c r="E2" s="28">
        <v>0.17199999999999999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9.0499999999999997E-2</v>
      </c>
      <c r="D4" s="28">
        <v>8.9800000000000005E-2</v>
      </c>
      <c r="E4" s="28">
        <v>8.9800000000000005E-2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0.88454178175099996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0.62675999999999998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0.50936999999999999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0.33729999999999999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39.93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100.99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0.46100000000000002</v>
      </c>
      <c r="C14" s="85">
        <v>0.95</v>
      </c>
      <c r="D14" s="86">
        <v>14.35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14.35</v>
      </c>
      <c r="E15" s="86" t="s">
        <v>201</v>
      </c>
    </row>
    <row r="16" spans="1:5" ht="15.75" customHeight="1" x14ac:dyDescent="0.25">
      <c r="A16" s="53" t="s">
        <v>57</v>
      </c>
      <c r="B16" s="85">
        <v>0.626</v>
      </c>
      <c r="C16" s="85">
        <v>0.95</v>
      </c>
      <c r="D16" s="86">
        <v>0.28999999999999998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0.27699999999999997</v>
      </c>
      <c r="C18" s="85">
        <v>0.95</v>
      </c>
      <c r="D18" s="86">
        <v>2.4300000000000002</v>
      </c>
      <c r="E18" s="86" t="s">
        <v>201</v>
      </c>
    </row>
    <row r="19" spans="1:5" ht="15.75" customHeight="1" x14ac:dyDescent="0.25">
      <c r="A19" s="53" t="s">
        <v>174</v>
      </c>
      <c r="B19" s="85">
        <v>0.19500000000000001</v>
      </c>
      <c r="C19" s="85">
        <f>(1-food_insecure)*0.95</f>
        <v>0.58899999999999997</v>
      </c>
      <c r="D19" s="86">
        <v>2.4300000000000002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2.1800000000000002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24.48</v>
      </c>
      <c r="E22" s="86" t="s">
        <v>201</v>
      </c>
    </row>
    <row r="23" spans="1:5" ht="15.75" customHeight="1" x14ac:dyDescent="0.25">
      <c r="A23" s="53" t="s">
        <v>34</v>
      </c>
      <c r="B23" s="85">
        <v>0.84499999999999997</v>
      </c>
      <c r="C23" s="85">
        <v>0.95</v>
      </c>
      <c r="D23" s="86">
        <v>4.72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0.36499999999999999</v>
      </c>
      <c r="C25" s="85">
        <v>0.95</v>
      </c>
      <c r="D25" s="86">
        <v>20.7</v>
      </c>
      <c r="E25" s="86" t="s">
        <v>201</v>
      </c>
    </row>
    <row r="26" spans="1:5" ht="15.75" customHeight="1" x14ac:dyDescent="0.25">
      <c r="A26" s="53" t="s">
        <v>137</v>
      </c>
      <c r="B26" s="85">
        <v>0.63100000000000001</v>
      </c>
      <c r="C26" s="85">
        <v>0.95</v>
      </c>
      <c r="D26" s="86">
        <v>4.7699999999999996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 x14ac:dyDescent="0.25">
      <c r="A28" s="53" t="s">
        <v>84</v>
      </c>
      <c r="B28" s="85">
        <v>0.27899999999999997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0.19500000000000001</v>
      </c>
      <c r="C29" s="85">
        <v>0.95</v>
      </c>
      <c r="D29" s="86">
        <v>71.22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185.61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196.74</v>
      </c>
      <c r="E31" s="86" t="s">
        <v>201</v>
      </c>
    </row>
    <row r="32" spans="1:5" ht="15.75" customHeight="1" x14ac:dyDescent="0.25">
      <c r="A32" s="53" t="s">
        <v>28</v>
      </c>
      <c r="B32" s="85">
        <v>0.44799999999999995</v>
      </c>
      <c r="C32" s="85">
        <v>0.95</v>
      </c>
      <c r="D32" s="86">
        <v>0.56999999999999995</v>
      </c>
      <c r="E32" s="86" t="s">
        <v>201</v>
      </c>
    </row>
    <row r="33" spans="1:6" ht="15.75" customHeight="1" x14ac:dyDescent="0.25">
      <c r="A33" s="53" t="s">
        <v>83</v>
      </c>
      <c r="B33" s="85">
        <v>0.28499999999999998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0.56999999999999995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0.51500000000000001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0.80700000000000005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0.26899999999999996</v>
      </c>
      <c r="C38" s="85">
        <v>0.95</v>
      </c>
      <c r="D38" s="86">
        <v>1.95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2020-09-02T13:05:26Z</dcterms:modified>
</cp:coreProperties>
</file>