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4A78C26-FADC-4D7D-905A-2373592EEDE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<sst xmlns="http://schemas.openxmlformats.org/spreadsheetml/2006/main" count="1114" uniqueCount="272">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</sst>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1190096</v>
      </c>
    </row>
    <row r="8" spans="1:3" ht="15" customHeight="1" x14ac:dyDescent="0.25">
      <c r="B8" s="7" t="s">
        <v>106</v>
      </c>
      <c r="C8" s="66">
        <v>0.49200000000000005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0.33364898681640598</v>
      </c>
    </row>
    <row r="11" spans="1:3" ht="15" customHeight="1" x14ac:dyDescent="0.25">
      <c r="B11" s="7" t="s">
        <v>108</v>
      </c>
      <c r="C11" s="66">
        <v>0.57200000000000006</v>
      </c>
    </row>
    <row r="12" spans="1:3" ht="15" customHeight="1" x14ac:dyDescent="0.25">
      <c r="B12" s="7" t="s">
        <v>109</v>
      </c>
      <c r="C12" s="66">
        <v>0.48499999999999999</v>
      </c>
    </row>
    <row r="13" spans="1:3" ht="15" customHeight="1" x14ac:dyDescent="0.25">
      <c r="B13" s="7" t="s">
        <v>110</v>
      </c>
      <c r="C13" s="66">
        <v>0.67900000000000005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0.10150000000000001</v>
      </c>
    </row>
    <row r="24" spans="1:3" ht="15" customHeight="1" x14ac:dyDescent="0.25">
      <c r="B24" s="20" t="s">
        <v>102</v>
      </c>
      <c r="C24" s="67">
        <v>0.48739999999999994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8.0400000000000013E-2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0.191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9.6000000000000002E-2</v>
      </c>
    </row>
    <row r="32" spans="1:3" ht="14.25" customHeight="1" x14ac:dyDescent="0.25">
      <c r="B32" s="30" t="s">
        <v>78</v>
      </c>
      <c r="C32" s="69">
        <v>0.67500000001490124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49.2</v>
      </c>
      <c r="D38" s="17"/>
      <c r="E38" s="18"/>
    </row>
    <row r="39" spans="1:5" ht="15" customHeight="1" x14ac:dyDescent="0.25">
      <c r="B39" s="16" t="s">
        <v>90</v>
      </c>
      <c r="C39" s="68">
        <v>72.900000000000006</v>
      </c>
      <c r="D39" s="17"/>
      <c r="E39" s="17"/>
    </row>
    <row r="40" spans="1:5" ht="15" customHeight="1" x14ac:dyDescent="0.25">
      <c r="B40" s="16" t="s">
        <v>171</v>
      </c>
      <c r="C40" s="68">
        <v>1.24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34.200000000000003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2.1299999999999999E-2</v>
      </c>
      <c r="D45" s="17"/>
    </row>
    <row r="46" spans="1:5" ht="15.75" customHeight="1" x14ac:dyDescent="0.25">
      <c r="B46" s="16" t="s">
        <v>11</v>
      </c>
      <c r="C46" s="67">
        <v>0.1114</v>
      </c>
      <c r="D46" s="17"/>
    </row>
    <row r="47" spans="1:5" ht="15.75" customHeight="1" x14ac:dyDescent="0.25">
      <c r="B47" s="16" t="s">
        <v>12</v>
      </c>
      <c r="C47" s="67">
        <v>0.20649999999999999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0.66079999999999994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3.3016286084949997</v>
      </c>
      <c r="D51" s="17"/>
    </row>
    <row r="52" spans="1:4" ht="15" customHeight="1" x14ac:dyDescent="0.25">
      <c r="B52" s="16" t="s">
        <v>125</v>
      </c>
      <c r="C52" s="65">
        <v>3.5461609406700001</v>
      </c>
    </row>
    <row r="53" spans="1:4" ht="15.75" customHeight="1" x14ac:dyDescent="0.25">
      <c r="B53" s="16" t="s">
        <v>126</v>
      </c>
      <c r="C53" s="65">
        <v>3.5461609406700001</v>
      </c>
    </row>
    <row r="54" spans="1:4" ht="15.75" customHeight="1" x14ac:dyDescent="0.25">
      <c r="B54" s="16" t="s">
        <v>127</v>
      </c>
      <c r="C54" s="65">
        <v>2.61368812087</v>
      </c>
    </row>
    <row r="55" spans="1:4" ht="15.75" customHeight="1" x14ac:dyDescent="0.25">
      <c r="B55" s="16" t="s">
        <v>128</v>
      </c>
      <c r="C55" s="65">
        <v>2.61368812087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0.39278850690258504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3.3016286084949997</v>
      </c>
      <c r="C2" s="26">
        <f>'Baseline year population inputs'!C52</f>
        <v>3.5461609406700001</v>
      </c>
      <c r="D2" s="26">
        <f>'Baseline year population inputs'!C53</f>
        <v>3.5461609406700001</v>
      </c>
      <c r="E2" s="26">
        <f>'Baseline year population inputs'!C54</f>
        <v>2.61368812087</v>
      </c>
      <c r="F2" s="26">
        <f>'Baseline year population inputs'!C55</f>
        <v>2.61368812087</v>
      </c>
    </row>
    <row r="3" spans="1:6" ht="15.75" customHeight="1" x14ac:dyDescent="0.25">
      <c r="A3" s="3" t="s">
        <v>65</v>
      </c>
      <c r="B3" s="26">
        <f>frac_mam_1month * 2.6</f>
        <v>0.16952</v>
      </c>
      <c r="C3" s="26">
        <f>frac_mam_1_5months * 2.6</f>
        <v>0.16952</v>
      </c>
      <c r="D3" s="26">
        <f>frac_mam_6_11months * 2.6</f>
        <v>0.37908000000000003</v>
      </c>
      <c r="E3" s="26">
        <f>frac_mam_12_23months * 2.6</f>
        <v>0.18642</v>
      </c>
      <c r="F3" s="26">
        <f>frac_mam_24_59months * 2.6</f>
        <v>7.3840000000000003E-2</v>
      </c>
    </row>
    <row r="4" spans="1:6" ht="15.75" customHeight="1" x14ac:dyDescent="0.25">
      <c r="A4" s="3" t="s">
        <v>66</v>
      </c>
      <c r="B4" s="26">
        <f>frac_sam_1month * 2.6</f>
        <v>8.1380000000000008E-2</v>
      </c>
      <c r="C4" s="26">
        <f>frac_sam_1_5months * 2.6</f>
        <v>8.1380000000000008E-2</v>
      </c>
      <c r="D4" s="26">
        <f>frac_sam_6_11months * 2.6</f>
        <v>7.5399999999999995E-2</v>
      </c>
      <c r="E4" s="26">
        <f>frac_sam_12_23months * 2.6</f>
        <v>8.3720000000000003E-2</v>
      </c>
      <c r="F4" s="26">
        <f>frac_sam_24_59months * 2.6</f>
        <v>1.181492E-2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0.49200000000000005</v>
      </c>
      <c r="E2" s="93">
        <f>food_insecure</f>
        <v>0.49200000000000005</v>
      </c>
      <c r="F2" s="93">
        <f>food_insecure</f>
        <v>0.49200000000000005</v>
      </c>
      <c r="G2" s="93">
        <f>food_insecure</f>
        <v>0.49200000000000005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0.49200000000000005</v>
      </c>
      <c r="F5" s="93">
        <f>food_insecure</f>
        <v>0.49200000000000005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3.3016286084949997</v>
      </c>
      <c r="D7" s="93">
        <f>diarrhoea_1_5mo</f>
        <v>3.5461609406700001</v>
      </c>
      <c r="E7" s="93">
        <f>diarrhoea_6_11mo</f>
        <v>3.5461609406700001</v>
      </c>
      <c r="F7" s="93">
        <f>diarrhoea_12_23mo</f>
        <v>2.61368812087</v>
      </c>
      <c r="G7" s="93">
        <f>diarrhoea_24_59mo</f>
        <v>2.61368812087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0.49200000000000005</v>
      </c>
      <c r="F8" s="93">
        <f>food_insecure</f>
        <v>0.49200000000000005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3.3016286084949997</v>
      </c>
      <c r="D12" s="93">
        <f>diarrhoea_1_5mo</f>
        <v>3.5461609406700001</v>
      </c>
      <c r="E12" s="93">
        <f>diarrhoea_6_11mo</f>
        <v>3.5461609406700001</v>
      </c>
      <c r="F12" s="93">
        <f>diarrhoea_12_23mo</f>
        <v>2.61368812087</v>
      </c>
      <c r="G12" s="93">
        <f>diarrhoea_24_59mo</f>
        <v>2.61368812087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0.49200000000000005</v>
      </c>
      <c r="I15" s="93">
        <f>food_insecure</f>
        <v>0.49200000000000005</v>
      </c>
      <c r="J15" s="93">
        <f>food_insecure</f>
        <v>0.49200000000000005</v>
      </c>
      <c r="K15" s="93">
        <f>food_insecure</f>
        <v>0.49200000000000005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0.57200000000000006</v>
      </c>
      <c r="I18" s="93">
        <f>frac_PW_health_facility</f>
        <v>0.57200000000000006</v>
      </c>
      <c r="J18" s="93">
        <f>frac_PW_health_facility</f>
        <v>0.57200000000000006</v>
      </c>
      <c r="K18" s="93">
        <f>frac_PW_health_facility</f>
        <v>0.57200000000000006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0.67900000000000005</v>
      </c>
      <c r="M24" s="93">
        <f>famplan_unmet_need</f>
        <v>0.67900000000000005</v>
      </c>
      <c r="N24" s="93">
        <f>famplan_unmet_need</f>
        <v>0.67900000000000005</v>
      </c>
      <c r="O24" s="93">
        <f>famplan_unmet_need</f>
        <v>0.67900000000000005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0.39535938314209007</v>
      </c>
      <c r="M25" s="93">
        <f>(1-food_insecure)*(0.49)+food_insecure*(0.7)</f>
        <v>0.59332000000000007</v>
      </c>
      <c r="N25" s="93">
        <f>(1-food_insecure)*(0.49)+food_insecure*(0.7)</f>
        <v>0.59332000000000007</v>
      </c>
      <c r="O25" s="93">
        <f>(1-food_insecure)*(0.49)+food_insecure*(0.7)</f>
        <v>0.59332000000000007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0.16943973563232428</v>
      </c>
      <c r="M26" s="93">
        <f>(1-food_insecure)*(0.21)+food_insecure*(0.3)</f>
        <v>0.25428000000000001</v>
      </c>
      <c r="N26" s="93">
        <f>(1-food_insecure)*(0.21)+food_insecure*(0.3)</f>
        <v>0.25428000000000001</v>
      </c>
      <c r="O26" s="93">
        <f>(1-food_insecure)*(0.21)+food_insecure*(0.3)</f>
        <v>0.25428000000000001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0.10155189440917974</v>
      </c>
      <c r="M27" s="93">
        <f>(1-food_insecure)*(0.3)</f>
        <v>0.15240000000000001</v>
      </c>
      <c r="N27" s="93">
        <f>(1-food_insecure)*(0.3)</f>
        <v>0.15240000000000001</v>
      </c>
      <c r="O27" s="93">
        <f>(1-food_insecure)*(0.3)</f>
        <v>0.15240000000000001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0.33364898681640598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264053</v>
      </c>
      <c r="C2" s="75">
        <v>446000</v>
      </c>
      <c r="D2" s="75">
        <v>693000</v>
      </c>
      <c r="E2" s="75">
        <v>5900</v>
      </c>
      <c r="F2" s="75">
        <v>5600</v>
      </c>
      <c r="G2" s="22">
        <f t="shared" ref="G2:G40" si="0">C2+D2+E2+F2</f>
        <v>1150500</v>
      </c>
      <c r="H2" s="22">
        <f t="shared" ref="H2:H40" si="1">(B2 + stillbirth*B2/(1000-stillbirth))/(1-abortion)</f>
        <v>314256.77718192054</v>
      </c>
      <c r="I2" s="22">
        <f>G2-H2</f>
        <v>836243.2228180794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268769</v>
      </c>
      <c r="C3" s="75">
        <v>460000</v>
      </c>
      <c r="D3" s="75">
        <v>711000</v>
      </c>
      <c r="E3" s="75">
        <v>5900</v>
      </c>
      <c r="F3" s="75">
        <v>5600</v>
      </c>
      <c r="G3" s="22">
        <f t="shared" si="0"/>
        <v>1182500</v>
      </c>
      <c r="H3" s="22">
        <f t="shared" si="1"/>
        <v>319869.41919390275</v>
      </c>
      <c r="I3" s="22">
        <f t="shared" ref="I3:I15" si="3">G3-H3</f>
        <v>862630.58080609725</v>
      </c>
    </row>
    <row r="4" spans="1:9" ht="15.75" customHeight="1" x14ac:dyDescent="0.25">
      <c r="A4" s="92">
        <f t="shared" si="2"/>
        <v>2022</v>
      </c>
      <c r="B4" s="74">
        <v>274058</v>
      </c>
      <c r="C4" s="75">
        <v>473000</v>
      </c>
      <c r="D4" s="75">
        <v>731000</v>
      </c>
      <c r="E4" s="75">
        <v>6000</v>
      </c>
      <c r="F4" s="75">
        <v>5600</v>
      </c>
      <c r="G4" s="22">
        <f t="shared" si="0"/>
        <v>1215600</v>
      </c>
      <c r="H4" s="22">
        <f t="shared" si="1"/>
        <v>326164.00435110671</v>
      </c>
      <c r="I4" s="22">
        <f t="shared" si="3"/>
        <v>889435.99564889329</v>
      </c>
    </row>
    <row r="5" spans="1:9" ht="15.75" customHeight="1" x14ac:dyDescent="0.25">
      <c r="A5" s="92" t="str">
        <f t="shared" si="2"/>
        <v/>
      </c>
      <c r="B5" s="74">
        <v>281245.28340000001</v>
      </c>
      <c r="C5" s="75">
        <v>486000</v>
      </c>
      <c r="D5" s="75">
        <v>753000</v>
      </c>
      <c r="E5" s="75">
        <v>6100</v>
      </c>
      <c r="F5" s="75">
        <v>5600</v>
      </c>
      <c r="G5" s="22">
        <f t="shared" si="0"/>
        <v>1250700</v>
      </c>
      <c r="H5" s="22">
        <f t="shared" si="1"/>
        <v>334717.78907605633</v>
      </c>
      <c r="I5" s="22">
        <f t="shared" si="3"/>
        <v>915982.21092394367</v>
      </c>
    </row>
    <row r="6" spans="1:9" ht="15.75" customHeight="1" x14ac:dyDescent="0.25">
      <c r="A6" s="92" t="str">
        <f t="shared" si="2"/>
        <v/>
      </c>
      <c r="B6" s="74">
        <v>284756.22840000002</v>
      </c>
      <c r="C6" s="75">
        <v>499000</v>
      </c>
      <c r="D6" s="75">
        <v>777000</v>
      </c>
      <c r="E6" s="75">
        <v>6300</v>
      </c>
      <c r="F6" s="75">
        <v>5500</v>
      </c>
      <c r="G6" s="22">
        <f t="shared" si="0"/>
        <v>1287800</v>
      </c>
      <c r="H6" s="22">
        <f t="shared" si="1"/>
        <v>338896.26180904167</v>
      </c>
      <c r="I6" s="22">
        <f t="shared" si="3"/>
        <v>948903.73819095828</v>
      </c>
    </row>
    <row r="7" spans="1:9" ht="15.75" customHeight="1" x14ac:dyDescent="0.25">
      <c r="A7" s="92" t="str">
        <f t="shared" si="2"/>
        <v/>
      </c>
      <c r="B7" s="74">
        <v>288193.05300000001</v>
      </c>
      <c r="C7" s="75">
        <v>510000</v>
      </c>
      <c r="D7" s="75">
        <v>802000</v>
      </c>
      <c r="E7" s="75">
        <v>6400</v>
      </c>
      <c r="F7" s="75">
        <v>5500</v>
      </c>
      <c r="G7" s="22">
        <f t="shared" si="0"/>
        <v>1323900</v>
      </c>
      <c r="H7" s="22">
        <f t="shared" si="1"/>
        <v>342986.52180432872</v>
      </c>
      <c r="I7" s="22">
        <f t="shared" si="3"/>
        <v>980913.47819567122</v>
      </c>
    </row>
    <row r="8" spans="1:9" ht="15.75" customHeight="1" x14ac:dyDescent="0.25">
      <c r="A8" s="92" t="str">
        <f t="shared" si="2"/>
        <v/>
      </c>
      <c r="B8" s="74">
        <v>292184.2</v>
      </c>
      <c r="C8" s="75">
        <v>520000</v>
      </c>
      <c r="D8" s="75">
        <v>827000</v>
      </c>
      <c r="E8" s="75">
        <v>6600</v>
      </c>
      <c r="F8" s="75">
        <v>5400</v>
      </c>
      <c r="G8" s="22">
        <f t="shared" si="0"/>
        <v>1359000</v>
      </c>
      <c r="H8" s="22">
        <f t="shared" si="1"/>
        <v>347736.49621658423</v>
      </c>
      <c r="I8" s="22">
        <f t="shared" si="3"/>
        <v>1011263.5037834158</v>
      </c>
    </row>
    <row r="9" spans="1:9" ht="15.75" customHeight="1" x14ac:dyDescent="0.25">
      <c r="A9" s="92" t="str">
        <f t="shared" si="2"/>
        <v/>
      </c>
      <c r="B9" s="74">
        <v>296151.68520000001</v>
      </c>
      <c r="C9" s="75">
        <v>529000</v>
      </c>
      <c r="D9" s="75">
        <v>854000</v>
      </c>
      <c r="E9" s="75">
        <v>6900</v>
      </c>
      <c r="F9" s="75">
        <v>5300</v>
      </c>
      <c r="G9" s="22">
        <f t="shared" si="0"/>
        <v>1395200</v>
      </c>
      <c r="H9" s="22">
        <f t="shared" si="1"/>
        <v>352458.3100663377</v>
      </c>
      <c r="I9" s="22">
        <f t="shared" si="3"/>
        <v>1042741.6899336623</v>
      </c>
    </row>
    <row r="10" spans="1:9" ht="15.75" customHeight="1" x14ac:dyDescent="0.25">
      <c r="A10" s="92" t="str">
        <f t="shared" si="2"/>
        <v/>
      </c>
      <c r="B10" s="74">
        <v>300063.28839999996</v>
      </c>
      <c r="C10" s="75">
        <v>537000</v>
      </c>
      <c r="D10" s="75">
        <v>881000</v>
      </c>
      <c r="E10" s="75">
        <v>7200</v>
      </c>
      <c r="F10" s="75">
        <v>5200</v>
      </c>
      <c r="G10" s="22">
        <f t="shared" si="0"/>
        <v>1430400</v>
      </c>
      <c r="H10" s="22">
        <f t="shared" si="1"/>
        <v>357113.61720258108</v>
      </c>
      <c r="I10" s="22">
        <f t="shared" si="3"/>
        <v>1073286.3827974189</v>
      </c>
    </row>
    <row r="11" spans="1:9" ht="15.75" customHeight="1" x14ac:dyDescent="0.25">
      <c r="A11" s="92" t="str">
        <f t="shared" si="2"/>
        <v/>
      </c>
      <c r="B11" s="74">
        <v>303946.97059999994</v>
      </c>
      <c r="C11" s="75">
        <v>545000</v>
      </c>
      <c r="D11" s="75">
        <v>907000</v>
      </c>
      <c r="E11" s="75">
        <v>7500</v>
      </c>
      <c r="F11" s="75">
        <v>5100</v>
      </c>
      <c r="G11" s="22">
        <f t="shared" si="0"/>
        <v>1464600</v>
      </c>
      <c r="H11" s="22">
        <f t="shared" si="1"/>
        <v>361735.69478462258</v>
      </c>
      <c r="I11" s="22">
        <f t="shared" si="3"/>
        <v>1102864.3052153774</v>
      </c>
    </row>
    <row r="12" spans="1:9" ht="15.75" customHeight="1" x14ac:dyDescent="0.25">
      <c r="A12" s="92" t="str">
        <f t="shared" si="2"/>
        <v/>
      </c>
      <c r="B12" s="74">
        <v>307771.04399999999</v>
      </c>
      <c r="C12" s="75">
        <v>553000</v>
      </c>
      <c r="D12" s="75">
        <v>932000</v>
      </c>
      <c r="E12" s="75">
        <v>7700</v>
      </c>
      <c r="F12" s="75">
        <v>5000</v>
      </c>
      <c r="G12" s="22">
        <f t="shared" si="0"/>
        <v>1497700</v>
      </c>
      <c r="H12" s="22">
        <f t="shared" si="1"/>
        <v>366286.83028541639</v>
      </c>
      <c r="I12" s="22">
        <f t="shared" si="3"/>
        <v>1131413.1697145835</v>
      </c>
    </row>
    <row r="13" spans="1:9" ht="15.75" customHeight="1" x14ac:dyDescent="0.25">
      <c r="A13" s="92" t="str">
        <f t="shared" si="2"/>
        <v/>
      </c>
      <c r="B13" s="74">
        <v>432000</v>
      </c>
      <c r="C13" s="75">
        <v>676000</v>
      </c>
      <c r="D13" s="75">
        <v>5900</v>
      </c>
      <c r="E13" s="75">
        <v>5700</v>
      </c>
      <c r="F13" s="75">
        <v>8.8994661250000023E-2</v>
      </c>
      <c r="G13" s="22">
        <f t="shared" si="0"/>
        <v>687600.08899466123</v>
      </c>
      <c r="H13" s="22">
        <f t="shared" si="1"/>
        <v>514135.14613577456</v>
      </c>
      <c r="I13" s="22">
        <f t="shared" si="3"/>
        <v>173464.94285888667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8.8994661250000023E-2</v>
      </c>
    </row>
    <row r="4" spans="1:8" ht="15.75" customHeight="1" x14ac:dyDescent="0.25">
      <c r="B4" s="24" t="s">
        <v>7</v>
      </c>
      <c r="C4" s="76">
        <v>0.20409660031189061</v>
      </c>
    </row>
    <row r="5" spans="1:8" ht="15.75" customHeight="1" x14ac:dyDescent="0.25">
      <c r="B5" s="24" t="s">
        <v>8</v>
      </c>
      <c r="C5" s="76">
        <v>9.2180580793687975E-2</v>
      </c>
    </row>
    <row r="6" spans="1:8" ht="15.75" customHeight="1" x14ac:dyDescent="0.25">
      <c r="B6" s="24" t="s">
        <v>10</v>
      </c>
      <c r="C6" s="76">
        <v>0.14111392242005485</v>
      </c>
    </row>
    <row r="7" spans="1:8" ht="15.75" customHeight="1" x14ac:dyDescent="0.25">
      <c r="B7" s="24" t="s">
        <v>13</v>
      </c>
      <c r="C7" s="76">
        <v>0.15339590846904011</v>
      </c>
    </row>
    <row r="8" spans="1:8" ht="15.75" customHeight="1" x14ac:dyDescent="0.25">
      <c r="B8" s="24" t="s">
        <v>14</v>
      </c>
      <c r="C8" s="76">
        <v>4.6136807292068054E-3</v>
      </c>
    </row>
    <row r="9" spans="1:8" ht="15.75" customHeight="1" x14ac:dyDescent="0.25">
      <c r="B9" s="24" t="s">
        <v>27</v>
      </c>
      <c r="C9" s="76">
        <v>6.5971772782496024E-2</v>
      </c>
    </row>
    <row r="10" spans="1:8" ht="15.75" customHeight="1" x14ac:dyDescent="0.25">
      <c r="B10" s="24" t="s">
        <v>15</v>
      </c>
      <c r="C10" s="76">
        <v>0.24963287324362371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0.20940579776117399</v>
      </c>
      <c r="D14" s="76">
        <v>0.20940579776117399</v>
      </c>
      <c r="E14" s="76">
        <v>0.13627468035204299</v>
      </c>
      <c r="F14" s="76">
        <v>0.13627468035204299</v>
      </c>
    </row>
    <row r="15" spans="1:8" ht="15.75" customHeight="1" x14ac:dyDescent="0.25">
      <c r="B15" s="24" t="s">
        <v>16</v>
      </c>
      <c r="C15" s="76">
        <v>0.14918266129455701</v>
      </c>
      <c r="D15" s="76">
        <v>0.14918266129455701</v>
      </c>
      <c r="E15" s="76">
        <v>8.74123315505662E-2</v>
      </c>
      <c r="F15" s="76">
        <v>8.74123315505662E-2</v>
      </c>
    </row>
    <row r="16" spans="1:8" ht="15.75" customHeight="1" x14ac:dyDescent="0.25">
      <c r="B16" s="24" t="s">
        <v>17</v>
      </c>
      <c r="C16" s="76">
        <v>3.25116425058916E-2</v>
      </c>
      <c r="D16" s="76">
        <v>3.25116425058916E-2</v>
      </c>
      <c r="E16" s="76">
        <v>2.2822519749911899E-2</v>
      </c>
      <c r="F16" s="76">
        <v>2.2822519749911899E-2</v>
      </c>
    </row>
    <row r="17" spans="1:8" ht="15.75" customHeight="1" x14ac:dyDescent="0.25">
      <c r="B17" s="24" t="s">
        <v>18</v>
      </c>
      <c r="C17" s="76">
        <v>7.9134843803704592E-3</v>
      </c>
      <c r="D17" s="76">
        <v>7.9134843803704592E-3</v>
      </c>
      <c r="E17" s="76">
        <v>1.4467269469169699E-2</v>
      </c>
      <c r="F17" s="76">
        <v>1.4467269469169699E-2</v>
      </c>
    </row>
    <row r="18" spans="1:8" ht="15.75" customHeight="1" x14ac:dyDescent="0.25">
      <c r="B18" s="24" t="s">
        <v>19</v>
      </c>
      <c r="C18" s="76">
        <v>0.26745250623428102</v>
      </c>
      <c r="D18" s="76">
        <v>0.26745250623428102</v>
      </c>
      <c r="E18" s="76">
        <v>0.41148514665360703</v>
      </c>
      <c r="F18" s="76">
        <v>0.41148514665360703</v>
      </c>
    </row>
    <row r="19" spans="1:8" ht="15.75" customHeight="1" x14ac:dyDescent="0.25">
      <c r="B19" s="24" t="s">
        <v>20</v>
      </c>
      <c r="C19" s="76">
        <v>2.9959277341875899E-2</v>
      </c>
      <c r="D19" s="76">
        <v>2.9959277341875899E-2</v>
      </c>
      <c r="E19" s="76">
        <v>2.3209207181860099E-2</v>
      </c>
      <c r="F19" s="76">
        <v>2.3209207181860099E-2</v>
      </c>
    </row>
    <row r="20" spans="1:8" ht="15.75" customHeight="1" x14ac:dyDescent="0.25">
      <c r="B20" s="24" t="s">
        <v>21</v>
      </c>
      <c r="C20" s="76">
        <v>1.9599076059928101E-2</v>
      </c>
      <c r="D20" s="76">
        <v>1.9599076059928101E-2</v>
      </c>
      <c r="E20" s="76">
        <v>8.8899885337580201E-3</v>
      </c>
      <c r="F20" s="76">
        <v>8.8899885337580201E-3</v>
      </c>
    </row>
    <row r="21" spans="1:8" ht="15.75" customHeight="1" x14ac:dyDescent="0.25">
      <c r="B21" s="24" t="s">
        <v>22</v>
      </c>
      <c r="C21" s="76">
        <v>2.54999864013115E-2</v>
      </c>
      <c r="D21" s="76">
        <v>2.54999864013115E-2</v>
      </c>
      <c r="E21" s="76">
        <v>5.6455085790165303E-2</v>
      </c>
      <c r="F21" s="76">
        <v>5.6455085790165303E-2</v>
      </c>
    </row>
    <row r="22" spans="1:8" ht="15.75" customHeight="1" x14ac:dyDescent="0.25">
      <c r="B22" s="24" t="s">
        <v>23</v>
      </c>
      <c r="C22" s="76">
        <v>0.25847556802061045</v>
      </c>
      <c r="D22" s="76">
        <v>0.25847556802061045</v>
      </c>
      <c r="E22" s="76">
        <v>0.23898377071891874</v>
      </c>
      <c r="F22" s="76">
        <v>0.23898377071891874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8.6800000000000002E-2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0.1532</v>
      </c>
    </row>
    <row r="29" spans="1:8" ht="15.75" customHeight="1" x14ac:dyDescent="0.25">
      <c r="B29" s="24" t="s">
        <v>41</v>
      </c>
      <c r="C29" s="76">
        <v>0.16510000000000002</v>
      </c>
    </row>
    <row r="30" spans="1:8" ht="15.75" customHeight="1" x14ac:dyDescent="0.25">
      <c r="B30" s="24" t="s">
        <v>42</v>
      </c>
      <c r="C30" s="76">
        <v>0.10310000000000001</v>
      </c>
    </row>
    <row r="31" spans="1:8" ht="15.75" customHeight="1" x14ac:dyDescent="0.25">
      <c r="B31" s="24" t="s">
        <v>43</v>
      </c>
      <c r="C31" s="76">
        <v>0.10619999999999999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8.2699999999999996E-2</v>
      </c>
    </row>
    <row r="34" spans="2:3" ht="15.75" customHeight="1" x14ac:dyDescent="0.25">
      <c r="B34" s="24" t="s">
        <v>46</v>
      </c>
      <c r="C34" s="76">
        <v>0.27609999999776486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0.67662151776536317</v>
      </c>
      <c r="D2" s="77">
        <v>0.68310000000000004</v>
      </c>
      <c r="E2" s="77">
        <v>0.59599999999999997</v>
      </c>
      <c r="F2" s="77">
        <v>0.45729999999999998</v>
      </c>
      <c r="G2" s="77">
        <v>0.35320000000000001</v>
      </c>
    </row>
    <row r="3" spans="1:15" ht="15.75" customHeight="1" x14ac:dyDescent="0.25">
      <c r="A3" s="5"/>
      <c r="B3" s="11" t="s">
        <v>118</v>
      </c>
      <c r="C3" s="77">
        <v>0.20319999999999999</v>
      </c>
      <c r="D3" s="77">
        <v>0.20309999999999997</v>
      </c>
      <c r="E3" s="77">
        <v>0.21329999999999999</v>
      </c>
      <c r="F3" s="77">
        <v>0.28610000000000002</v>
      </c>
      <c r="G3" s="77">
        <v>0.31469999999999998</v>
      </c>
    </row>
    <row r="4" spans="1:15" ht="15.75" customHeight="1" x14ac:dyDescent="0.25">
      <c r="A4" s="5"/>
      <c r="B4" s="11" t="s">
        <v>116</v>
      </c>
      <c r="C4" s="78">
        <v>6.1200000000000004E-2</v>
      </c>
      <c r="D4" s="78">
        <v>6.13E-2</v>
      </c>
      <c r="E4" s="78">
        <v>0.1192</v>
      </c>
      <c r="F4" s="78">
        <v>0.17660000000000001</v>
      </c>
      <c r="G4" s="78">
        <v>0.20660000000000001</v>
      </c>
    </row>
    <row r="5" spans="1:15" ht="15.75" customHeight="1" x14ac:dyDescent="0.25">
      <c r="A5" s="5"/>
      <c r="B5" s="11" t="s">
        <v>119</v>
      </c>
      <c r="C5" s="78">
        <v>5.2400000000000002E-2</v>
      </c>
      <c r="D5" s="78">
        <v>5.2499999999999998E-2</v>
      </c>
      <c r="E5" s="78">
        <v>7.1599999999999997E-2</v>
      </c>
      <c r="F5" s="78">
        <v>7.9899999999999999E-2</v>
      </c>
      <c r="G5" s="78">
        <v>0.12560000000000002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0.72609999999999997</v>
      </c>
      <c r="D8" s="77">
        <v>0.72609999999999997</v>
      </c>
      <c r="E8" s="77">
        <v>0.64159999999999995</v>
      </c>
      <c r="F8" s="77">
        <v>0.66879999999999995</v>
      </c>
      <c r="G8" s="77">
        <v>0.82550000000000001</v>
      </c>
    </row>
    <row r="9" spans="1:15" ht="15.75" customHeight="1" x14ac:dyDescent="0.25">
      <c r="B9" s="7" t="s">
        <v>121</v>
      </c>
      <c r="C9" s="77">
        <v>0.17749999999999999</v>
      </c>
      <c r="D9" s="77">
        <v>0.17749999999999999</v>
      </c>
      <c r="E9" s="77">
        <v>0.18359999999999999</v>
      </c>
      <c r="F9" s="77">
        <v>0.2273</v>
      </c>
      <c r="G9" s="77">
        <v>0.14150000000000001</v>
      </c>
    </row>
    <row r="10" spans="1:15" ht="15.75" customHeight="1" x14ac:dyDescent="0.25">
      <c r="B10" s="7" t="s">
        <v>122</v>
      </c>
      <c r="C10" s="78">
        <v>6.5199999999999994E-2</v>
      </c>
      <c r="D10" s="78">
        <v>6.5199999999999994E-2</v>
      </c>
      <c r="E10" s="78">
        <v>0.14580000000000001</v>
      </c>
      <c r="F10" s="78">
        <v>7.17E-2</v>
      </c>
      <c r="G10" s="78">
        <v>2.8399999999999998E-2</v>
      </c>
    </row>
    <row r="11" spans="1:15" ht="15.75" customHeight="1" x14ac:dyDescent="0.25">
      <c r="B11" s="7" t="s">
        <v>123</v>
      </c>
      <c r="C11" s="78">
        <v>3.1300000000000001E-2</v>
      </c>
      <c r="D11" s="78">
        <v>3.1300000000000001E-2</v>
      </c>
      <c r="E11" s="78">
        <v>2.8999999999999998E-2</v>
      </c>
      <c r="F11" s="78">
        <v>3.2199999999999999E-2</v>
      </c>
      <c r="G11" s="78">
        <v>4.5442E-3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0.88048884075</v>
      </c>
      <c r="D14" s="79">
        <v>0.87291714786499996</v>
      </c>
      <c r="E14" s="79">
        <v>0.87291714786499996</v>
      </c>
      <c r="F14" s="79">
        <v>0.76156848676900002</v>
      </c>
      <c r="G14" s="79">
        <v>0.76156848676900002</v>
      </c>
      <c r="H14" s="80">
        <v>0.63702999999999999</v>
      </c>
      <c r="I14" s="80">
        <v>0.63702999999999999</v>
      </c>
      <c r="J14" s="80">
        <v>0.63702999999999999</v>
      </c>
      <c r="K14" s="80">
        <v>0.63702999999999999</v>
      </c>
      <c r="L14" s="80">
        <v>0.49790999999999996</v>
      </c>
      <c r="M14" s="80">
        <v>0.49790999999999996</v>
      </c>
      <c r="N14" s="80">
        <v>0.49790999999999996</v>
      </c>
      <c r="O14" s="80">
        <v>0.49790999999999996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0.34584589710258046</v>
      </c>
      <c r="D15" s="77">
        <f t="shared" si="0"/>
        <v>0.34287182315955639</v>
      </c>
      <c r="E15" s="77">
        <f t="shared" si="0"/>
        <v>0.34287182315955639</v>
      </c>
      <c r="F15" s="77">
        <f t="shared" si="0"/>
        <v>0.29913534882205661</v>
      </c>
      <c r="G15" s="77">
        <f t="shared" si="0"/>
        <v>0.29913534882205661</v>
      </c>
      <c r="H15" s="77">
        <f t="shared" si="0"/>
        <v>0.25021806255215373</v>
      </c>
      <c r="I15" s="77">
        <f t="shared" si="0"/>
        <v>0.25021806255215373</v>
      </c>
      <c r="J15" s="77">
        <f t="shared" si="0"/>
        <v>0.25021806255215373</v>
      </c>
      <c r="K15" s="77">
        <f t="shared" si="0"/>
        <v>0.25021806255215373</v>
      </c>
      <c r="L15" s="77">
        <f t="shared" si="0"/>
        <v>0.19557332547186609</v>
      </c>
      <c r="M15" s="77">
        <f t="shared" si="0"/>
        <v>0.19557332547186609</v>
      </c>
      <c r="N15" s="77">
        <f t="shared" si="0"/>
        <v>0.19557332547186609</v>
      </c>
      <c r="O15" s="77">
        <f t="shared" si="0"/>
        <v>0.19557332547186609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0.74430000000000007</v>
      </c>
      <c r="D2" s="78">
        <v>0.52490000000000003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0.18160000000000001</v>
      </c>
      <c r="D3" s="78">
        <v>0.28800000000000003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5.9400000000000001E-2</v>
      </c>
      <c r="D4" s="78">
        <v>0.1721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1.4699999999999935E-2</v>
      </c>
      <c r="D5" s="77">
        <f t="shared" ref="D5:G5" si="0">1-SUM(D2:D4)</f>
        <v>1.4999999999999902E-2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0.27790000000000004</v>
      </c>
      <c r="D2" s="28">
        <v>0.28079999999999999</v>
      </c>
      <c r="E2" s="28">
        <v>0.2802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6.8899999999999989E-2</v>
      </c>
      <c r="D4" s="28">
        <v>6.8099999999999994E-2</v>
      </c>
      <c r="E4" s="28">
        <v>6.8099999999999994E-2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0.87291714786499996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0.63702999999999999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0.49790999999999996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0.52490000000000003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1.1499999999999999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1.1499999999999999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1.1499999999999999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1.1499999999999999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0.27100000000000002</v>
      </c>
      <c r="C14" s="85">
        <v>0.95</v>
      </c>
      <c r="D14" s="86">
        <v>15.02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15.02</v>
      </c>
      <c r="E15" s="86" t="s">
        <v>201</v>
      </c>
    </row>
    <row r="16" spans="1:5" ht="15.75" customHeight="1" x14ac:dyDescent="0.25">
      <c r="A16" s="53" t="s">
        <v>57</v>
      </c>
      <c r="B16" s="85">
        <v>0.68200000000000005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0.43200000000000005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0.157</v>
      </c>
      <c r="C19" s="85">
        <f>(1-food_insecure)*0.95</f>
        <v>0.48259999999999997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25.59</v>
      </c>
      <c r="E22" s="86" t="s">
        <v>201</v>
      </c>
    </row>
    <row r="23" spans="1:5" ht="15.75" customHeight="1" x14ac:dyDescent="0.25">
      <c r="A23" s="53" t="s">
        <v>34</v>
      </c>
      <c r="B23" s="85">
        <v>0.65400000000000003</v>
      </c>
      <c r="C23" s="85">
        <v>0.95</v>
      </c>
      <c r="D23" s="86">
        <v>4.93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</v>
      </c>
      <c r="E24" s="86" t="s">
        <v>201</v>
      </c>
    </row>
    <row r="25" spans="1:5" ht="15.75" customHeight="1" x14ac:dyDescent="0.25">
      <c r="A25" s="53" t="s">
        <v>87</v>
      </c>
      <c r="B25" s="85">
        <v>9.5000000000000001E-2</v>
      </c>
      <c r="C25" s="85">
        <v>0.95</v>
      </c>
      <c r="D25" s="86">
        <v>21.71</v>
      </c>
      <c r="E25" s="86" t="s">
        <v>201</v>
      </c>
    </row>
    <row r="26" spans="1:5" ht="15.75" customHeight="1" x14ac:dyDescent="0.25">
      <c r="A26" s="53" t="s">
        <v>137</v>
      </c>
      <c r="B26" s="85">
        <v>0.371</v>
      </c>
      <c r="C26" s="85">
        <v>0.95</v>
      </c>
      <c r="D26" s="86">
        <v>4.87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</v>
      </c>
      <c r="E27" s="86" t="s">
        <v>201</v>
      </c>
    </row>
    <row r="28" spans="1:5" ht="15.75" customHeight="1" x14ac:dyDescent="0.25">
      <c r="A28" s="53" t="s">
        <v>84</v>
      </c>
      <c r="B28" s="85">
        <v>0.185</v>
      </c>
      <c r="C28" s="85">
        <v>0.95</v>
      </c>
      <c r="D28" s="86">
        <v>0.66</v>
      </c>
      <c r="E28" s="86" t="s">
        <v>201</v>
      </c>
    </row>
    <row r="29" spans="1:5" ht="15.75" customHeight="1" x14ac:dyDescent="0.25">
      <c r="A29" s="53" t="s">
        <v>58</v>
      </c>
      <c r="B29" s="85">
        <v>0.157</v>
      </c>
      <c r="C29" s="85">
        <v>0.95</v>
      </c>
      <c r="D29" s="86">
        <v>65.45</v>
      </c>
      <c r="E29" s="86" t="s">
        <v>201</v>
      </c>
    </row>
    <row r="30" spans="1:5" ht="15.75" customHeight="1" x14ac:dyDescent="0.25">
      <c r="A30" s="53" t="s">
        <v>67</v>
      </c>
      <c r="B30" s="85">
        <v>4.8000000000000001E-2</v>
      </c>
      <c r="C30" s="85">
        <v>0.95</v>
      </c>
      <c r="D30" s="86">
        <v>182.77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193.74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0.45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0.65099999999999991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0.16699999999999998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1E-3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2020-09-02T13:06:00Z</dcterms:modified>
</cp:coreProperties>
</file>