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F2AE5CA-B132-4A28-860A-539BB945711B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<sst xmlns="http://schemas.openxmlformats.org/spreadsheetml/2006/main" count="1114" uniqueCount="272">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</sst>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1766004</v>
      </c>
    </row>
    <row r="8" spans="1:3" ht="15" customHeight="1" x14ac:dyDescent="0.25">
      <c r="B8" s="7" t="s">
        <v>106</v>
      </c>
      <c r="C8" s="66">
        <v>0.21600000000000003</v>
      </c>
    </row>
    <row r="9" spans="1:3" ht="15" customHeight="1" x14ac:dyDescent="0.25">
      <c r="B9" s="9" t="s">
        <v>107</v>
      </c>
      <c r="C9" s="67">
        <v>0.17800000000000002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0.75599999999999989</v>
      </c>
    </row>
    <row r="12" spans="1:3" ht="15" customHeight="1" x14ac:dyDescent="0.25">
      <c r="B12" s="7" t="s">
        <v>109</v>
      </c>
      <c r="C12" s="66">
        <v>0.68799999999999994</v>
      </c>
    </row>
    <row r="13" spans="1:3" ht="15" customHeight="1" x14ac:dyDescent="0.25">
      <c r="B13" s="7" t="s">
        <v>110</v>
      </c>
      <c r="C13" s="66">
        <v>0.436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0.11349999999999999</v>
      </c>
    </row>
    <row r="24" spans="1:3" ht="15" customHeight="1" x14ac:dyDescent="0.25">
      <c r="B24" s="20" t="s">
        <v>102</v>
      </c>
      <c r="C24" s="67">
        <v>0.59699999999999998</v>
      </c>
    </row>
    <row r="25" spans="1:3" ht="15" customHeight="1" x14ac:dyDescent="0.25">
      <c r="B25" s="20" t="s">
        <v>103</v>
      </c>
      <c r="C25" s="67">
        <v>0.25980000000000003</v>
      </c>
    </row>
    <row r="26" spans="1:3" ht="15" customHeight="1" x14ac:dyDescent="0.25">
      <c r="B26" s="20" t="s">
        <v>104</v>
      </c>
      <c r="C26" s="67">
        <v>2.9700000000000001E-2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0.53299999998509884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25.1</v>
      </c>
      <c r="D38" s="17"/>
      <c r="E38" s="18"/>
    </row>
    <row r="39" spans="1:5" ht="15" customHeight="1" x14ac:dyDescent="0.25">
      <c r="B39" s="16" t="s">
        <v>90</v>
      </c>
      <c r="C39" s="68">
        <v>29.2</v>
      </c>
      <c r="D39" s="17"/>
      <c r="E39" s="17"/>
    </row>
    <row r="40" spans="1:5" ht="15" customHeight="1" x14ac:dyDescent="0.25">
      <c r="B40" s="16" t="s">
        <v>171</v>
      </c>
      <c r="C40" s="68">
        <v>1.61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2.35E-2</v>
      </c>
      <c r="D45" s="17"/>
    </row>
    <row r="46" spans="1:5" ht="15.75" customHeight="1" x14ac:dyDescent="0.25">
      <c r="B46" s="16" t="s">
        <v>11</v>
      </c>
      <c r="C46" s="67">
        <v>8.199999999999999E-2</v>
      </c>
      <c r="D46" s="17"/>
    </row>
    <row r="47" spans="1:5" ht="15.75" customHeight="1" x14ac:dyDescent="0.25">
      <c r="B47" s="16" t="s">
        <v>12</v>
      </c>
      <c r="C47" s="67">
        <v>0.1638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0.73070000000000013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2.6496677342975001</v>
      </c>
      <c r="D51" s="17"/>
    </row>
    <row r="52" spans="1:4" ht="15" customHeight="1" x14ac:dyDescent="0.25">
      <c r="B52" s="16" t="s">
        <v>125</v>
      </c>
      <c r="C52" s="65">
        <v>2.5766778612099901</v>
      </c>
    </row>
    <row r="53" spans="1:4" ht="15.75" customHeight="1" x14ac:dyDescent="0.25">
      <c r="B53" s="16" t="s">
        <v>126</v>
      </c>
      <c r="C53" s="65">
        <v>2.5766778612099901</v>
      </c>
    </row>
    <row r="54" spans="1:4" ht="15.75" customHeight="1" x14ac:dyDescent="0.25">
      <c r="B54" s="16" t="s">
        <v>127</v>
      </c>
      <c r="C54" s="65">
        <v>1.76542330577</v>
      </c>
    </row>
    <row r="55" spans="1:4" ht="15.75" customHeight="1" x14ac:dyDescent="0.25">
      <c r="B55" s="16" t="s">
        <v>128</v>
      </c>
      <c r="C55" s="65">
        <v>1.76542330577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0.50938677917516184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2.6496677342975001</v>
      </c>
      <c r="C2" s="26">
        <f>'Baseline year population inputs'!C52</f>
        <v>2.5766778612099901</v>
      </c>
      <c r="D2" s="26">
        <f>'Baseline year population inputs'!C53</f>
        <v>2.5766778612099901</v>
      </c>
      <c r="E2" s="26">
        <f>'Baseline year population inputs'!C54</f>
        <v>1.76542330577</v>
      </c>
      <c r="F2" s="26">
        <f>'Baseline year population inputs'!C55</f>
        <v>1.76542330577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0.20513999999999999</v>
      </c>
      <c r="E3" s="26">
        <f>frac_mam_12_23months * 2.6</f>
        <v>0.20826000000000003</v>
      </c>
      <c r="F3" s="26">
        <f>frac_mam_24_59months * 2.6</f>
        <v>0.18174000000000001</v>
      </c>
    </row>
    <row r="4" spans="1:6" ht="15.75" customHeight="1" x14ac:dyDescent="0.25">
      <c r="A4" s="3" t="s">
        <v>66</v>
      </c>
      <c r="B4" s="26">
        <f>frac_sam_1month * 2.6</f>
        <v>0.14300000000000002</v>
      </c>
      <c r="C4" s="26">
        <f>frac_sam_1_5months * 2.6</f>
        <v>0.14300000000000002</v>
      </c>
      <c r="D4" s="26">
        <f>frac_sam_6_11months * 2.6</f>
        <v>8.1120000000000012E-2</v>
      </c>
      <c r="E4" s="26">
        <f>frac_sam_12_23months * 2.6</f>
        <v>8.1900000000000001E-2</v>
      </c>
      <c r="F4" s="26">
        <f>frac_sam_24_59months * 2.6</f>
        <v>4.5500000000000006E-2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0.21600000000000003</v>
      </c>
      <c r="E2" s="93">
        <f>food_insecure</f>
        <v>0.21600000000000003</v>
      </c>
      <c r="F2" s="93">
        <f>food_insecure</f>
        <v>0.21600000000000003</v>
      </c>
      <c r="G2" s="93">
        <f>food_insecure</f>
        <v>0.21600000000000003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0.21600000000000003</v>
      </c>
      <c r="F5" s="93">
        <f>food_insecure</f>
        <v>0.21600000000000003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2.6496677342975001</v>
      </c>
      <c r="D7" s="93">
        <f>diarrhoea_1_5mo</f>
        <v>2.5766778612099901</v>
      </c>
      <c r="E7" s="93">
        <f>diarrhoea_6_11mo</f>
        <v>2.5766778612099901</v>
      </c>
      <c r="F7" s="93">
        <f>diarrhoea_12_23mo</f>
        <v>1.76542330577</v>
      </c>
      <c r="G7" s="93">
        <f>diarrhoea_24_59mo</f>
        <v>1.76542330577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0.21600000000000003</v>
      </c>
      <c r="F8" s="93">
        <f>food_insecure</f>
        <v>0.21600000000000003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2.6496677342975001</v>
      </c>
      <c r="D12" s="93">
        <f>diarrhoea_1_5mo</f>
        <v>2.5766778612099901</v>
      </c>
      <c r="E12" s="93">
        <f>diarrhoea_6_11mo</f>
        <v>2.5766778612099901</v>
      </c>
      <c r="F12" s="93">
        <f>diarrhoea_12_23mo</f>
        <v>1.76542330577</v>
      </c>
      <c r="G12" s="93">
        <f>diarrhoea_24_59mo</f>
        <v>1.76542330577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0.21600000000000003</v>
      </c>
      <c r="I15" s="93">
        <f>food_insecure</f>
        <v>0.21600000000000003</v>
      </c>
      <c r="J15" s="93">
        <f>food_insecure</f>
        <v>0.21600000000000003</v>
      </c>
      <c r="K15" s="93">
        <f>food_insecure</f>
        <v>0.21600000000000003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0.75599999999999989</v>
      </c>
      <c r="I18" s="93">
        <f>frac_PW_health_facility</f>
        <v>0.75599999999999989</v>
      </c>
      <c r="J18" s="93">
        <f>frac_PW_health_facility</f>
        <v>0.75599999999999989</v>
      </c>
      <c r="K18" s="93">
        <f>frac_PW_health_facility</f>
        <v>0.75599999999999989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0.17800000000000002</v>
      </c>
      <c r="I19" s="93">
        <f>frac_malaria_risk</f>
        <v>0.17800000000000002</v>
      </c>
      <c r="J19" s="93">
        <f>frac_malaria_risk</f>
        <v>0.17800000000000002</v>
      </c>
      <c r="K19" s="93">
        <f>frac_malaria_risk</f>
        <v>0.17800000000000002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0.436</v>
      </c>
      <c r="M24" s="93">
        <f>famplan_unmet_need</f>
        <v>0.436</v>
      </c>
      <c r="N24" s="93">
        <f>famplan_unmet_need</f>
        <v>0.436</v>
      </c>
      <c r="O24" s="93">
        <f>famplan_unmet_need</f>
        <v>0.436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9.9530388819456E-2</v>
      </c>
      <c r="M25" s="93">
        <f>(1-food_insecure)*(0.49)+food_insecure*(0.7)</f>
        <v>0.53536000000000006</v>
      </c>
      <c r="N25" s="93">
        <f>(1-food_insecure)*(0.49)+food_insecure*(0.7)</f>
        <v>0.53536000000000006</v>
      </c>
      <c r="O25" s="93">
        <f>(1-food_insecure)*(0.49)+food_insecure*(0.7)</f>
        <v>0.53536000000000006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4.2655880922624005E-2</v>
      </c>
      <c r="M26" s="93">
        <f>(1-food_insecure)*(0.21)+food_insecure*(0.3)</f>
        <v>0.22944000000000003</v>
      </c>
      <c r="N26" s="93">
        <f>(1-food_insecure)*(0.21)+food_insecure*(0.3)</f>
        <v>0.22944000000000003</v>
      </c>
      <c r="O26" s="93">
        <f>(1-food_insecure)*(0.21)+food_insecure*(0.3)</f>
        <v>0.22944000000000003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4.372673985792E-2</v>
      </c>
      <c r="M27" s="93">
        <f>(1-food_insecure)*(0.3)</f>
        <v>0.23519999999999999</v>
      </c>
      <c r="N27" s="93">
        <f>(1-food_insecure)*(0.3)</f>
        <v>0.23519999999999999</v>
      </c>
      <c r="O27" s="93">
        <f>(1-food_insecure)*(0.3)</f>
        <v>0.23519999999999999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0.17800000000000002</v>
      </c>
      <c r="D34" s="93">
        <f t="shared" si="3"/>
        <v>0.17800000000000002</v>
      </c>
      <c r="E34" s="93">
        <f t="shared" si="3"/>
        <v>0.17800000000000002</v>
      </c>
      <c r="F34" s="93">
        <f t="shared" si="3"/>
        <v>0.17800000000000002</v>
      </c>
      <c r="G34" s="93">
        <f t="shared" si="3"/>
        <v>0.17800000000000002</v>
      </c>
      <c r="H34" s="93">
        <f t="shared" si="3"/>
        <v>0.17800000000000002</v>
      </c>
      <c r="I34" s="93">
        <f t="shared" si="3"/>
        <v>0.17800000000000002</v>
      </c>
      <c r="J34" s="93">
        <f t="shared" si="3"/>
        <v>0.17800000000000002</v>
      </c>
      <c r="K34" s="93">
        <f t="shared" si="3"/>
        <v>0.17800000000000002</v>
      </c>
      <c r="L34" s="93">
        <f t="shared" si="3"/>
        <v>0.17800000000000002</v>
      </c>
      <c r="M34" s="93">
        <f t="shared" si="3"/>
        <v>0.17800000000000002</v>
      </c>
      <c r="N34" s="93">
        <f t="shared" si="3"/>
        <v>0.17800000000000002</v>
      </c>
      <c r="O34" s="93">
        <f t="shared" si="3"/>
        <v>0.17800000000000002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374125</v>
      </c>
      <c r="C2" s="75">
        <v>727000</v>
      </c>
      <c r="D2" s="75">
        <v>1534000</v>
      </c>
      <c r="E2" s="75">
        <v>1490000</v>
      </c>
      <c r="F2" s="75">
        <v>756000</v>
      </c>
      <c r="G2" s="22">
        <f t="shared" ref="G2:G40" si="0">C2+D2+E2+F2</f>
        <v>4507000</v>
      </c>
      <c r="H2" s="22">
        <f t="shared" ref="H2:H40" si="1">(B2 + stillbirth*B2/(1000-stillbirth))/(1-abortion)</f>
        <v>435207.70734964468</v>
      </c>
      <c r="I2" s="22">
        <f>G2-H2</f>
        <v>4071792.2926503555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368895</v>
      </c>
      <c r="C3" s="75">
        <v>732000</v>
      </c>
      <c r="D3" s="75">
        <v>1531000</v>
      </c>
      <c r="E3" s="75">
        <v>1493000</v>
      </c>
      <c r="F3" s="75">
        <v>804000</v>
      </c>
      <c r="G3" s="22">
        <f t="shared" si="0"/>
        <v>4560000</v>
      </c>
      <c r="H3" s="22">
        <f t="shared" si="1"/>
        <v>429123.81477513444</v>
      </c>
      <c r="I3" s="22">
        <f t="shared" ref="I3:I15" si="3">G3-H3</f>
        <v>4130876.1852248656</v>
      </c>
    </row>
    <row r="4" spans="1:9" ht="15.75" customHeight="1" x14ac:dyDescent="0.25">
      <c r="A4" s="92">
        <f t="shared" si="2"/>
        <v>2022</v>
      </c>
      <c r="B4" s="74">
        <v>364223</v>
      </c>
      <c r="C4" s="75">
        <v>744000</v>
      </c>
      <c r="D4" s="75">
        <v>1515000</v>
      </c>
      <c r="E4" s="75">
        <v>1471000</v>
      </c>
      <c r="F4" s="75">
        <v>882000</v>
      </c>
      <c r="G4" s="22">
        <f t="shared" si="0"/>
        <v>4612000</v>
      </c>
      <c r="H4" s="22">
        <f t="shared" si="1"/>
        <v>423689.02584432909</v>
      </c>
      <c r="I4" s="22">
        <f t="shared" si="3"/>
        <v>4188310.974155671</v>
      </c>
    </row>
    <row r="5" spans="1:9" ht="15.75" customHeight="1" x14ac:dyDescent="0.25">
      <c r="A5" s="92" t="str">
        <f t="shared" si="2"/>
        <v/>
      </c>
      <c r="B5" s="74">
        <v>350370.33600000007</v>
      </c>
      <c r="C5" s="75">
        <v>760000</v>
      </c>
      <c r="D5" s="75">
        <v>1491000</v>
      </c>
      <c r="E5" s="75">
        <v>1437000</v>
      </c>
      <c r="F5" s="75">
        <v>979000</v>
      </c>
      <c r="G5" s="22">
        <f t="shared" si="0"/>
        <v>4667000</v>
      </c>
      <c r="H5" s="22">
        <f t="shared" si="1"/>
        <v>407574.66262314655</v>
      </c>
      <c r="I5" s="22">
        <f t="shared" si="3"/>
        <v>4259425.3373768535</v>
      </c>
    </row>
    <row r="6" spans="1:9" ht="15.75" customHeight="1" x14ac:dyDescent="0.25">
      <c r="A6" s="92" t="str">
        <f t="shared" si="2"/>
        <v/>
      </c>
      <c r="B6" s="74">
        <v>346731.97820000013</v>
      </c>
      <c r="C6" s="75">
        <v>776000</v>
      </c>
      <c r="D6" s="75">
        <v>1469000</v>
      </c>
      <c r="E6" s="75">
        <v>1409000</v>
      </c>
      <c r="F6" s="75">
        <v>1078000</v>
      </c>
      <c r="G6" s="22">
        <f t="shared" si="0"/>
        <v>4732000</v>
      </c>
      <c r="H6" s="22">
        <f t="shared" si="1"/>
        <v>403342.27677174483</v>
      </c>
      <c r="I6" s="22">
        <f t="shared" si="3"/>
        <v>4328657.7232282553</v>
      </c>
    </row>
    <row r="7" spans="1:9" ht="15.75" customHeight="1" x14ac:dyDescent="0.25">
      <c r="A7" s="92" t="str">
        <f t="shared" si="2"/>
        <v/>
      </c>
      <c r="B7" s="74">
        <v>342823.25</v>
      </c>
      <c r="C7" s="75">
        <v>792000</v>
      </c>
      <c r="D7" s="75">
        <v>1455000</v>
      </c>
      <c r="E7" s="75">
        <v>1397000</v>
      </c>
      <c r="F7" s="75">
        <v>1166000</v>
      </c>
      <c r="G7" s="22">
        <f t="shared" si="0"/>
        <v>4810000</v>
      </c>
      <c r="H7" s="22">
        <f t="shared" si="1"/>
        <v>398795.37763756519</v>
      </c>
      <c r="I7" s="22">
        <f t="shared" si="3"/>
        <v>4411204.6223624349</v>
      </c>
    </row>
    <row r="8" spans="1:9" ht="15.75" customHeight="1" x14ac:dyDescent="0.25">
      <c r="A8" s="92" t="str">
        <f t="shared" si="2"/>
        <v/>
      </c>
      <c r="B8" s="74">
        <v>341466.17840000003</v>
      </c>
      <c r="C8" s="75">
        <v>805000</v>
      </c>
      <c r="D8" s="75">
        <v>1450000</v>
      </c>
      <c r="E8" s="75">
        <v>1403000</v>
      </c>
      <c r="F8" s="75">
        <v>1246000</v>
      </c>
      <c r="G8" s="22">
        <f t="shared" si="0"/>
        <v>4904000</v>
      </c>
      <c r="H8" s="22">
        <f t="shared" si="1"/>
        <v>397216.73942909128</v>
      </c>
      <c r="I8" s="22">
        <f t="shared" si="3"/>
        <v>4506783.2605709089</v>
      </c>
    </row>
    <row r="9" spans="1:9" ht="15.75" customHeight="1" x14ac:dyDescent="0.25">
      <c r="A9" s="92" t="str">
        <f t="shared" si="2"/>
        <v/>
      </c>
      <c r="B9" s="74">
        <v>339913.75799999997</v>
      </c>
      <c r="C9" s="75">
        <v>817000</v>
      </c>
      <c r="D9" s="75">
        <v>1450000</v>
      </c>
      <c r="E9" s="75">
        <v>1425000</v>
      </c>
      <c r="F9" s="75">
        <v>1319000</v>
      </c>
      <c r="G9" s="22">
        <f t="shared" si="0"/>
        <v>5011000</v>
      </c>
      <c r="H9" s="22">
        <f t="shared" si="1"/>
        <v>395410.85817783343</v>
      </c>
      <c r="I9" s="22">
        <f t="shared" si="3"/>
        <v>4615589.1418221667</v>
      </c>
    </row>
    <row r="10" spans="1:9" ht="15.75" customHeight="1" x14ac:dyDescent="0.25">
      <c r="A10" s="92" t="str">
        <f t="shared" si="2"/>
        <v/>
      </c>
      <c r="B10" s="74">
        <v>338169.52160000004</v>
      </c>
      <c r="C10" s="75">
        <v>828000</v>
      </c>
      <c r="D10" s="75">
        <v>1456000</v>
      </c>
      <c r="E10" s="75">
        <v>1455000</v>
      </c>
      <c r="F10" s="75">
        <v>1380000</v>
      </c>
      <c r="G10" s="22">
        <f t="shared" si="0"/>
        <v>5119000</v>
      </c>
      <c r="H10" s="22">
        <f t="shared" si="1"/>
        <v>393381.84347761353</v>
      </c>
      <c r="I10" s="22">
        <f t="shared" si="3"/>
        <v>4725618.1565223867</v>
      </c>
    </row>
    <row r="11" spans="1:9" ht="15.75" customHeight="1" x14ac:dyDescent="0.25">
      <c r="A11" s="92" t="str">
        <f t="shared" si="2"/>
        <v/>
      </c>
      <c r="B11" s="74">
        <v>336255.07440000004</v>
      </c>
      <c r="C11" s="75">
        <v>837000</v>
      </c>
      <c r="D11" s="75">
        <v>1466000</v>
      </c>
      <c r="E11" s="75">
        <v>1480000</v>
      </c>
      <c r="F11" s="75">
        <v>1423000</v>
      </c>
      <c r="G11" s="22">
        <f t="shared" si="0"/>
        <v>5206000</v>
      </c>
      <c r="H11" s="22">
        <f t="shared" si="1"/>
        <v>391154.82797008543</v>
      </c>
      <c r="I11" s="22">
        <f t="shared" si="3"/>
        <v>4814845.1720299143</v>
      </c>
    </row>
    <row r="12" spans="1:9" ht="15.75" customHeight="1" x14ac:dyDescent="0.25">
      <c r="A12" s="92" t="str">
        <f t="shared" si="2"/>
        <v/>
      </c>
      <c r="B12" s="74">
        <v>334190.84399999998</v>
      </c>
      <c r="C12" s="75">
        <v>845000</v>
      </c>
      <c r="D12" s="75">
        <v>1481000</v>
      </c>
      <c r="E12" s="75">
        <v>1489000</v>
      </c>
      <c r="F12" s="75">
        <v>1446000</v>
      </c>
      <c r="G12" s="22">
        <f t="shared" si="0"/>
        <v>5261000</v>
      </c>
      <c r="H12" s="22">
        <f t="shared" si="1"/>
        <v>388753.57443229604</v>
      </c>
      <c r="I12" s="22">
        <f t="shared" si="3"/>
        <v>4872246.4255677043</v>
      </c>
    </row>
    <row r="13" spans="1:9" ht="15.75" customHeight="1" x14ac:dyDescent="0.25">
      <c r="A13" s="92" t="str">
        <f t="shared" si="2"/>
        <v/>
      </c>
      <c r="B13" s="74">
        <v>727000</v>
      </c>
      <c r="C13" s="75">
        <v>1525000</v>
      </c>
      <c r="D13" s="75">
        <v>1468000</v>
      </c>
      <c r="E13" s="75">
        <v>737000</v>
      </c>
      <c r="F13" s="75">
        <v>1.8512309750000001E-2</v>
      </c>
      <c r="G13" s="22">
        <f t="shared" si="0"/>
        <v>3730000.0185123095</v>
      </c>
      <c r="H13" s="22">
        <f t="shared" si="1"/>
        <v>845695.96590228321</v>
      </c>
      <c r="I13" s="22">
        <f t="shared" si="3"/>
        <v>2884304.0526100262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1.8512309750000001E-2</v>
      </c>
    </row>
    <row r="4" spans="1:8" ht="15.75" customHeight="1" x14ac:dyDescent="0.25">
      <c r="B4" s="24" t="s">
        <v>7</v>
      </c>
      <c r="C4" s="76">
        <v>0.12092363988733373</v>
      </c>
    </row>
    <row r="5" spans="1:8" ht="15.75" customHeight="1" x14ac:dyDescent="0.25">
      <c r="B5" s="24" t="s">
        <v>8</v>
      </c>
      <c r="C5" s="76">
        <v>0.24901359729052125</v>
      </c>
    </row>
    <row r="6" spans="1:8" ht="15.75" customHeight="1" x14ac:dyDescent="0.25">
      <c r="B6" s="24" t="s">
        <v>10</v>
      </c>
      <c r="C6" s="76">
        <v>0.10032630853225115</v>
      </c>
    </row>
    <row r="7" spans="1:8" ht="15.75" customHeight="1" x14ac:dyDescent="0.25">
      <c r="B7" s="24" t="s">
        <v>13</v>
      </c>
      <c r="C7" s="76">
        <v>0.1884673761777895</v>
      </c>
    </row>
    <row r="8" spans="1:8" ht="15.75" customHeight="1" x14ac:dyDescent="0.25">
      <c r="B8" s="24" t="s">
        <v>14</v>
      </c>
      <c r="C8" s="76">
        <v>1.0395492039711072E-2</v>
      </c>
    </row>
    <row r="9" spans="1:8" ht="15.75" customHeight="1" x14ac:dyDescent="0.25">
      <c r="B9" s="24" t="s">
        <v>27</v>
      </c>
      <c r="C9" s="76">
        <v>0.15696951583595126</v>
      </c>
    </row>
    <row r="10" spans="1:8" ht="15.75" customHeight="1" x14ac:dyDescent="0.25">
      <c r="B10" s="24" t="s">
        <v>15</v>
      </c>
      <c r="C10" s="76">
        <v>0.1553917604864421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5.0220338879632308E-2</v>
      </c>
      <c r="D14" s="76">
        <v>5.0220338879632308E-2</v>
      </c>
      <c r="E14" s="76">
        <v>3.7729366447222697E-2</v>
      </c>
      <c r="F14" s="76">
        <v>3.7729366447222697E-2</v>
      </c>
    </row>
    <row r="15" spans="1:8" ht="15.75" customHeight="1" x14ac:dyDescent="0.25">
      <c r="B15" s="24" t="s">
        <v>16</v>
      </c>
      <c r="C15" s="76">
        <v>0.43362315354046499</v>
      </c>
      <c r="D15" s="76">
        <v>0.43362315354046499</v>
      </c>
      <c r="E15" s="76">
        <v>0.27992620991870798</v>
      </c>
      <c r="F15" s="76">
        <v>0.27992620991870798</v>
      </c>
    </row>
    <row r="16" spans="1:8" ht="15.75" customHeight="1" x14ac:dyDescent="0.25">
      <c r="B16" s="24" t="s">
        <v>17</v>
      </c>
      <c r="C16" s="76">
        <v>2.9808791248100999E-2</v>
      </c>
      <c r="D16" s="76">
        <v>2.9808791248100999E-2</v>
      </c>
      <c r="E16" s="76">
        <v>2.2517153776019799E-2</v>
      </c>
      <c r="F16" s="76">
        <v>2.2517153776019799E-2</v>
      </c>
    </row>
    <row r="17" spans="1:8" ht="15.75" customHeight="1" x14ac:dyDescent="0.25">
      <c r="B17" s="24" t="s">
        <v>18</v>
      </c>
      <c r="C17" s="76">
        <v>2.50714639421368E-3</v>
      </c>
      <c r="D17" s="76">
        <v>2.50714639421368E-3</v>
      </c>
      <c r="E17" s="76">
        <v>1.0819356965885801E-2</v>
      </c>
      <c r="F17" s="76">
        <v>1.0819356965885801E-2</v>
      </c>
    </row>
    <row r="18" spans="1:8" ht="15.75" customHeight="1" x14ac:dyDescent="0.25">
      <c r="B18" s="24" t="s">
        <v>19</v>
      </c>
      <c r="C18" s="76">
        <v>2.18029966893553E-2</v>
      </c>
      <c r="D18" s="76">
        <v>2.18029966893553E-2</v>
      </c>
      <c r="E18" s="76">
        <v>4.4111294379051397E-2</v>
      </c>
      <c r="F18" s="76">
        <v>4.4111294379051397E-2</v>
      </c>
    </row>
    <row r="19" spans="1:8" ht="15.75" customHeight="1" x14ac:dyDescent="0.25">
      <c r="B19" s="24" t="s">
        <v>20</v>
      </c>
      <c r="C19" s="76">
        <v>1.91831953322711E-2</v>
      </c>
      <c r="D19" s="76">
        <v>1.91831953322711E-2</v>
      </c>
      <c r="E19" s="76">
        <v>3.4530344307587502E-2</v>
      </c>
      <c r="F19" s="76">
        <v>3.4530344307587502E-2</v>
      </c>
    </row>
    <row r="20" spans="1:8" ht="15.75" customHeight="1" x14ac:dyDescent="0.25">
      <c r="B20" s="24" t="s">
        <v>21</v>
      </c>
      <c r="C20" s="76">
        <v>2.6505538252055202E-2</v>
      </c>
      <c r="D20" s="76">
        <v>2.6505538252055202E-2</v>
      </c>
      <c r="E20" s="76">
        <v>1.1252649892896101E-2</v>
      </c>
      <c r="F20" s="76">
        <v>1.1252649892896101E-2</v>
      </c>
    </row>
    <row r="21" spans="1:8" ht="15.75" customHeight="1" x14ac:dyDescent="0.25">
      <c r="B21" s="24" t="s">
        <v>22</v>
      </c>
      <c r="C21" s="76">
        <v>7.4510593915879997E-2</v>
      </c>
      <c r="D21" s="76">
        <v>7.4510593915879997E-2</v>
      </c>
      <c r="E21" s="76">
        <v>0.27611396755060502</v>
      </c>
      <c r="F21" s="76">
        <v>0.27611396755060502</v>
      </c>
    </row>
    <row r="22" spans="1:8" ht="15.75" customHeight="1" x14ac:dyDescent="0.25">
      <c r="B22" s="24" t="s">
        <v>23</v>
      </c>
      <c r="C22" s="76">
        <v>0.34183824574802657</v>
      </c>
      <c r="D22" s="76">
        <v>0.34183824574802657</v>
      </c>
      <c r="E22" s="76">
        <v>0.28299965676202365</v>
      </c>
      <c r="F22" s="76">
        <v>0.28299965676202365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0.2288</v>
      </c>
    </row>
    <row r="29" spans="1:8" ht="15.75" customHeight="1" x14ac:dyDescent="0.25">
      <c r="B29" s="24" t="s">
        <v>41</v>
      </c>
      <c r="C29" s="76">
        <v>0.13819999999999999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6.9199999999999998E-2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0.12269999999999999</v>
      </c>
    </row>
    <row r="34" spans="2:3" ht="15.75" customHeight="1" x14ac:dyDescent="0.25">
      <c r="B34" s="24" t="s">
        <v>46</v>
      </c>
      <c r="C34" s="76">
        <v>0.17800000000000016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0.66194369817857135</v>
      </c>
      <c r="D2" s="77">
        <v>0.65639999999999998</v>
      </c>
      <c r="E2" s="77">
        <v>0.57179999999999997</v>
      </c>
      <c r="F2" s="77">
        <v>0.315</v>
      </c>
      <c r="G2" s="77">
        <v>0.25019999999999998</v>
      </c>
    </row>
    <row r="3" spans="1:15" ht="15.75" customHeight="1" x14ac:dyDescent="0.25">
      <c r="A3" s="5"/>
      <c r="B3" s="11" t="s">
        <v>118</v>
      </c>
      <c r="C3" s="77">
        <v>0.1764</v>
      </c>
      <c r="D3" s="77">
        <v>0.17629999999999998</v>
      </c>
      <c r="E3" s="77">
        <v>0.26019999999999999</v>
      </c>
      <c r="F3" s="77">
        <v>0.36099999999999999</v>
      </c>
      <c r="G3" s="77">
        <v>0.36829999999999996</v>
      </c>
    </row>
    <row r="4" spans="1:15" ht="15.75" customHeight="1" x14ac:dyDescent="0.25">
      <c r="A4" s="5"/>
      <c r="B4" s="11" t="s">
        <v>116</v>
      </c>
      <c r="C4" s="78">
        <v>9.820000000000001E-2</v>
      </c>
      <c r="D4" s="78">
        <v>9.8299999999999998E-2</v>
      </c>
      <c r="E4" s="78">
        <v>0.13239999999999999</v>
      </c>
      <c r="F4" s="78">
        <v>0.22850000000000001</v>
      </c>
      <c r="G4" s="78">
        <v>0.2772</v>
      </c>
    </row>
    <row r="5" spans="1:15" ht="15.75" customHeight="1" x14ac:dyDescent="0.25">
      <c r="A5" s="5"/>
      <c r="B5" s="11" t="s">
        <v>119</v>
      </c>
      <c r="C5" s="78">
        <v>6.88E-2</v>
      </c>
      <c r="D5" s="78">
        <v>6.8900000000000003E-2</v>
      </c>
      <c r="E5" s="78">
        <v>3.56E-2</v>
      </c>
      <c r="F5" s="78">
        <v>9.5399999999999985E-2</v>
      </c>
      <c r="G5" s="78">
        <v>0.1043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0.69989999999999997</v>
      </c>
      <c r="D8" s="77">
        <v>0.69989999999999997</v>
      </c>
      <c r="E8" s="77">
        <v>0.68640000000000001</v>
      </c>
      <c r="F8" s="77">
        <v>0.63560000000000005</v>
      </c>
      <c r="G8" s="77">
        <v>0.62119999999999997</v>
      </c>
    </row>
    <row r="9" spans="1:15" ht="15.75" customHeight="1" x14ac:dyDescent="0.25">
      <c r="B9" s="7" t="s">
        <v>121</v>
      </c>
      <c r="C9" s="77">
        <v>0.16800000000000001</v>
      </c>
      <c r="D9" s="77">
        <v>0.16800000000000001</v>
      </c>
      <c r="E9" s="77">
        <v>0.2036</v>
      </c>
      <c r="F9" s="77">
        <v>0.25269999999999998</v>
      </c>
      <c r="G9" s="77">
        <v>0.29149999999999998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7.8899999999999998E-2</v>
      </c>
      <c r="F10" s="78">
        <v>8.0100000000000005E-2</v>
      </c>
      <c r="G10" s="78">
        <v>6.9900000000000004E-2</v>
      </c>
    </row>
    <row r="11" spans="1:15" ht="15.75" customHeight="1" x14ac:dyDescent="0.25">
      <c r="B11" s="7" t="s">
        <v>123</v>
      </c>
      <c r="C11" s="78">
        <v>5.5E-2</v>
      </c>
      <c r="D11" s="78">
        <v>5.5E-2</v>
      </c>
      <c r="E11" s="78">
        <v>3.1200000000000002E-2</v>
      </c>
      <c r="F11" s="78">
        <v>3.15E-2</v>
      </c>
      <c r="G11" s="78">
        <v>1.7500000000000002E-2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0.80253134725000008</v>
      </c>
      <c r="D14" s="79">
        <v>0.77318331069899993</v>
      </c>
      <c r="E14" s="79">
        <v>0.77318331069899993</v>
      </c>
      <c r="F14" s="79">
        <v>0.58703675869799998</v>
      </c>
      <c r="G14" s="79">
        <v>0.58703675869799998</v>
      </c>
      <c r="H14" s="80">
        <v>0.63029999999999997</v>
      </c>
      <c r="I14" s="80">
        <v>0.63029999999999997</v>
      </c>
      <c r="J14" s="80">
        <v>0.63029999999999997</v>
      </c>
      <c r="K14" s="80">
        <v>0.63029999999999997</v>
      </c>
      <c r="L14" s="80">
        <v>0.47643000000000002</v>
      </c>
      <c r="M14" s="80">
        <v>0.47643000000000002</v>
      </c>
      <c r="N14" s="80">
        <v>0.47643000000000002</v>
      </c>
      <c r="O14" s="80">
        <v>0.47643000000000002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0.40879885816278094</v>
      </c>
      <c r="D15" s="77">
        <f t="shared" si="0"/>
        <v>0.39384935634895202</v>
      </c>
      <c r="E15" s="77">
        <f t="shared" si="0"/>
        <v>0.39384935634895202</v>
      </c>
      <c r="F15" s="77">
        <f t="shared" si="0"/>
        <v>0.29902876377060089</v>
      </c>
      <c r="G15" s="77">
        <f t="shared" si="0"/>
        <v>0.29902876377060089</v>
      </c>
      <c r="H15" s="77">
        <f t="shared" si="0"/>
        <v>0.3210664869141045</v>
      </c>
      <c r="I15" s="77">
        <f t="shared" si="0"/>
        <v>0.3210664869141045</v>
      </c>
      <c r="J15" s="77">
        <f t="shared" si="0"/>
        <v>0.3210664869141045</v>
      </c>
      <c r="K15" s="77">
        <f t="shared" si="0"/>
        <v>0.3210664869141045</v>
      </c>
      <c r="L15" s="77">
        <f t="shared" si="0"/>
        <v>0.24268714320242238</v>
      </c>
      <c r="M15" s="77">
        <f t="shared" si="0"/>
        <v>0.24268714320242238</v>
      </c>
      <c r="N15" s="77">
        <f t="shared" si="0"/>
        <v>0.24268714320242238</v>
      </c>
      <c r="O15" s="77">
        <f t="shared" si="0"/>
        <v>0.24268714320242238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0.78150000000000008</v>
      </c>
      <c r="D2" s="78">
        <v>0.59789999999999999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6.5099999999999991E-2</v>
      </c>
      <c r="D3" s="78">
        <v>0.1426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0.1142</v>
      </c>
      <c r="D4" s="78">
        <v>0.183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3.9200000000000013E-2</v>
      </c>
      <c r="D5" s="77">
        <f t="shared" ref="D5:G5" si="0">1-SUM(D2:D4)</f>
        <v>7.6500000000000012E-2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0.32679999999999998</v>
      </c>
      <c r="D2" s="28">
        <v>0.32900000000000001</v>
      </c>
      <c r="E2" s="28">
        <v>0.3296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9.8699999999999996E-2</v>
      </c>
      <c r="D4" s="28">
        <v>9.8600000000000007E-2</v>
      </c>
      <c r="E4" s="28">
        <v>9.8600000000000007E-2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0.77318331069899993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0.63029999999999997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0.47643000000000002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0.59789999999999999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1.61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134.61000000000001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 x14ac:dyDescent="0.25">
      <c r="A14" s="11" t="s">
        <v>189</v>
      </c>
      <c r="B14" s="85">
        <v>0.55200000000000005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0.49099999999999999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0.36799999999999999</v>
      </c>
      <c r="C19" s="85">
        <f>(1-food_insecure)*0.95</f>
        <v>0.74480000000000002</v>
      </c>
      <c r="D19" s="86">
        <v>3.19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6.34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24.58</v>
      </c>
      <c r="E22" s="86" t="s">
        <v>201</v>
      </c>
    </row>
    <row r="23" spans="1:5" ht="15.75" customHeight="1" x14ac:dyDescent="0.25">
      <c r="A23" s="53" t="s">
        <v>34</v>
      </c>
      <c r="B23" s="85">
        <v>4.4999999999999998E-2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20.76</v>
      </c>
      <c r="E24" s="86" t="s">
        <v>201</v>
      </c>
    </row>
    <row r="25" spans="1:5" ht="15.75" customHeight="1" x14ac:dyDescent="0.25">
      <c r="A25" s="53" t="s">
        <v>87</v>
      </c>
      <c r="B25" s="85">
        <v>0.36</v>
      </c>
      <c r="C25" s="85">
        <v>0.95</v>
      </c>
      <c r="D25" s="86">
        <v>20.75</v>
      </c>
      <c r="E25" s="86" t="s">
        <v>201</v>
      </c>
    </row>
    <row r="26" spans="1:5" ht="15.75" customHeight="1" x14ac:dyDescent="0.25">
      <c r="A26" s="53" t="s">
        <v>137</v>
      </c>
      <c r="B26" s="85">
        <v>0.755</v>
      </c>
      <c r="C26" s="85">
        <v>0.95</v>
      </c>
      <c r="D26" s="86">
        <v>4.88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20.76</v>
      </c>
      <c r="E27" s="86" t="s">
        <v>201</v>
      </c>
    </row>
    <row r="28" spans="1:5" ht="15.75" customHeight="1" x14ac:dyDescent="0.25">
      <c r="A28" s="53" t="s">
        <v>84</v>
      </c>
      <c r="B28" s="85">
        <v>0.35200000000000004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0.36799999999999999</v>
      </c>
      <c r="C29" s="85">
        <v>0.95</v>
      </c>
      <c r="D29" s="86">
        <v>76.12</v>
      </c>
      <c r="E29" s="86" t="s">
        <v>201</v>
      </c>
    </row>
    <row r="30" spans="1:5" ht="15.75" customHeight="1" x14ac:dyDescent="0.25">
      <c r="A30" s="53" t="s">
        <v>67</v>
      </c>
      <c r="B30" s="85">
        <v>1.9E-2</v>
      </c>
      <c r="C30" s="85">
        <v>0.95</v>
      </c>
      <c r="D30" s="86">
        <v>361.93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383.65</v>
      </c>
      <c r="E31" s="86" t="s">
        <v>201</v>
      </c>
    </row>
    <row r="32" spans="1:5" ht="15.75" customHeight="1" x14ac:dyDescent="0.25">
      <c r="A32" s="53" t="s">
        <v>28</v>
      </c>
      <c r="B32" s="85">
        <v>0.56399999999999995</v>
      </c>
      <c r="C32" s="85">
        <v>0.95</v>
      </c>
      <c r="D32" s="86">
        <v>0.67</v>
      </c>
      <c r="E32" s="86" t="s">
        <v>201</v>
      </c>
    </row>
    <row r="33" spans="1:6" ht="15.75" customHeight="1" x14ac:dyDescent="0.25">
      <c r="A33" s="53" t="s">
        <v>83</v>
      </c>
      <c r="B33" s="85">
        <v>0.67900000000000005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5.4000000000000006E-2</v>
      </c>
      <c r="C38" s="85">
        <v>0.95</v>
      </c>
      <c r="D38" s="86">
        <v>1.98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2020-09-02T12:54:39Z</dcterms:modified>
</cp:coreProperties>
</file>