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D0C347A-A042-4119-A8F1-C1C5E9CA5FDA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<sst xmlns="http://schemas.openxmlformats.org/spreadsheetml/2006/main" count="1114" uniqueCount="272">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</sst>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3682272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0.81589927673339802</v>
      </c>
    </row>
    <row r="11" spans="1:3" ht="15" customHeight="1" x14ac:dyDescent="0.25">
      <c r="B11" s="7" t="s">
        <v>108</v>
      </c>
      <c r="C11" s="66">
        <v>0.89900000000000002</v>
      </c>
    </row>
    <row r="12" spans="1:3" ht="15" customHeight="1" x14ac:dyDescent="0.25">
      <c r="B12" s="7" t="s">
        <v>109</v>
      </c>
      <c r="C12" s="66">
        <v>0.64200000000000002</v>
      </c>
    </row>
    <row r="13" spans="1:3" ht="15" customHeight="1" x14ac:dyDescent="0.25">
      <c r="B13" s="7" t="s">
        <v>110</v>
      </c>
      <c r="C13" s="66">
        <v>0.13500000000000001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0.14069999999999999</v>
      </c>
    </row>
    <row r="24" spans="1:3" ht="15" customHeight="1" x14ac:dyDescent="0.25">
      <c r="B24" s="20" t="s">
        <v>102</v>
      </c>
      <c r="C24" s="67">
        <v>0.54339999999999999</v>
      </c>
    </row>
    <row r="25" spans="1:3" ht="15" customHeight="1" x14ac:dyDescent="0.25">
      <c r="B25" s="20" t="s">
        <v>103</v>
      </c>
      <c r="C25" s="67">
        <v>0.26979999999999998</v>
      </c>
    </row>
    <row r="26" spans="1:3" ht="15" customHeight="1" x14ac:dyDescent="0.25">
      <c r="B26" s="20" t="s">
        <v>104</v>
      </c>
      <c r="C26" s="67">
        <v>4.6100000000000002E-2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</v>
      </c>
    </row>
    <row r="30" spans="1:3" ht="14.25" customHeight="1" x14ac:dyDescent="0.25">
      <c r="B30" s="30" t="s">
        <v>76</v>
      </c>
      <c r="C30" s="69">
        <v>4.2000000000000003E-2</v>
      </c>
    </row>
    <row r="31" spans="1:3" ht="14.25" customHeight="1" x14ac:dyDescent="0.25">
      <c r="B31" s="30" t="s">
        <v>77</v>
      </c>
      <c r="C31" s="69">
        <v>7.400000000000001E-2</v>
      </c>
    </row>
    <row r="32" spans="1:3" ht="14.25" customHeight="1" x14ac:dyDescent="0.25">
      <c r="B32" s="30" t="s">
        <v>78</v>
      </c>
      <c r="C32" s="69">
        <v>0.47400000001490111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</v>
      </c>
    </row>
    <row r="38" spans="1:5" ht="15" customHeight="1" x14ac:dyDescent="0.25">
      <c r="B38" s="16" t="s">
        <v>91</v>
      </c>
      <c r="C38" s="68">
        <v>12.7</v>
      </c>
      <c r="D38" s="17"/>
      <c r="E38" s="18"/>
    </row>
    <row r="39" spans="1:5" ht="15" customHeight="1" x14ac:dyDescent="0.25">
      <c r="B39" s="16" t="s">
        <v>90</v>
      </c>
      <c r="C39" s="68">
        <v>14.7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1.84E-2</v>
      </c>
      <c r="D45" s="17"/>
    </row>
    <row r="46" spans="1:5" ht="15.75" customHeight="1" x14ac:dyDescent="0.25">
      <c r="B46" s="16" t="s">
        <v>11</v>
      </c>
      <c r="C46" s="67">
        <v>6.9900000000000004E-2</v>
      </c>
      <c r="D46" s="17"/>
    </row>
    <row r="47" spans="1:5" ht="15.75" customHeight="1" x14ac:dyDescent="0.25">
      <c r="B47" s="16" t="s">
        <v>12</v>
      </c>
      <c r="C47" s="67">
        <v>0.12369999999999999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0.78800000000000003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4.6024515448724994</v>
      </c>
      <c r="D51" s="17"/>
    </row>
    <row r="52" spans="1:4" ht="15" customHeight="1" x14ac:dyDescent="0.25">
      <c r="B52" s="16" t="s">
        <v>125</v>
      </c>
      <c r="C52" s="65">
        <v>3.51993897885</v>
      </c>
    </row>
    <row r="53" spans="1:4" ht="15.75" customHeight="1" x14ac:dyDescent="0.25">
      <c r="B53" s="16" t="s">
        <v>126</v>
      </c>
      <c r="C53" s="65">
        <v>3.51993897885</v>
      </c>
    </row>
    <row r="54" spans="1:4" ht="15.75" customHeight="1" x14ac:dyDescent="0.25">
      <c r="B54" s="16" t="s">
        <v>127</v>
      </c>
      <c r="C54" s="65">
        <v>1.7629412271299998</v>
      </c>
    </row>
    <row r="55" spans="1:4" ht="15.75" customHeight="1" x14ac:dyDescent="0.25">
      <c r="B55" s="16" t="s">
        <v>128</v>
      </c>
      <c r="C55" s="65">
        <v>1.7629412271299998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0.6003883751506236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4.6024515448724994</v>
      </c>
      <c r="C2" s="26">
        <f>'Baseline year population inputs'!C52</f>
        <v>3.51993897885</v>
      </c>
      <c r="D2" s="26">
        <f>'Baseline year population inputs'!C53</f>
        <v>3.51993897885</v>
      </c>
      <c r="E2" s="26">
        <f>'Baseline year population inputs'!C54</f>
        <v>1.7629412271299998</v>
      </c>
      <c r="F2" s="26">
        <f>'Baseline year population inputs'!C55</f>
        <v>1.7629412271299998</v>
      </c>
    </row>
    <row r="3" spans="1:6" ht="15.75" customHeight="1" x14ac:dyDescent="0.25">
      <c r="A3" s="3" t="s">
        <v>65</v>
      </c>
      <c r="B3" s="26">
        <f>frac_mam_1month * 2.6</f>
        <v>3.8219999999999997E-2</v>
      </c>
      <c r="C3" s="26">
        <f>frac_mam_1_5months * 2.6</f>
        <v>3.8219999999999997E-2</v>
      </c>
      <c r="D3" s="26">
        <f>frac_mam_6_11months * 2.6</f>
        <v>2.8340000000000001E-2</v>
      </c>
      <c r="E3" s="26">
        <f>frac_mam_12_23months * 2.6</f>
        <v>1.8615766000000002E-2</v>
      </c>
      <c r="F3" s="26">
        <f>frac_mam_24_59months * 2.6</f>
        <v>1.510392E-2</v>
      </c>
    </row>
    <row r="4" spans="1:6" ht="15.75" customHeight="1" x14ac:dyDescent="0.25">
      <c r="A4" s="3" t="s">
        <v>66</v>
      </c>
      <c r="B4" s="26">
        <f>frac_sam_1month * 2.6</f>
        <v>2.018874E-2</v>
      </c>
      <c r="C4" s="26">
        <f>frac_sam_1_5months * 2.6</f>
        <v>2.018874E-2</v>
      </c>
      <c r="D4" s="26">
        <f>frac_sam_6_11months * 2.6</f>
        <v>1.5911219999999999E-3</v>
      </c>
      <c r="E4" s="26">
        <f>frac_sam_12_23months * 2.6</f>
        <v>2.830646E-3</v>
      </c>
      <c r="F4" s="26">
        <f>frac_sam_24_59months * 2.6</f>
        <v>2.0865000000000002E-3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4.6024515448724994</v>
      </c>
      <c r="D7" s="93">
        <f>diarrhoea_1_5mo</f>
        <v>3.51993897885</v>
      </c>
      <c r="E7" s="93">
        <f>diarrhoea_6_11mo</f>
        <v>3.51993897885</v>
      </c>
      <c r="F7" s="93">
        <f>diarrhoea_12_23mo</f>
        <v>1.7629412271299998</v>
      </c>
      <c r="G7" s="93">
        <f>diarrhoea_24_59mo</f>
        <v>1.7629412271299998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4.6024515448724994</v>
      </c>
      <c r="D12" s="93">
        <f>diarrhoea_1_5mo</f>
        <v>3.51993897885</v>
      </c>
      <c r="E12" s="93">
        <f>diarrhoea_6_11mo</f>
        <v>3.51993897885</v>
      </c>
      <c r="F12" s="93">
        <f>diarrhoea_12_23mo</f>
        <v>1.7629412271299998</v>
      </c>
      <c r="G12" s="93">
        <f>diarrhoea_24_59mo</f>
        <v>1.7629412271299998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0.89900000000000002</v>
      </c>
      <c r="I18" s="93">
        <f>frac_PW_health_facility</f>
        <v>0.89900000000000002</v>
      </c>
      <c r="J18" s="93">
        <f>frac_PW_health_facility</f>
        <v>0.89900000000000002</v>
      </c>
      <c r="K18" s="93">
        <f>frac_PW_health_facility</f>
        <v>0.89900000000000002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0.13500000000000001</v>
      </c>
      <c r="M24" s="93">
        <f>famplan_unmet_need</f>
        <v>0.13500000000000001</v>
      </c>
      <c r="N24" s="93">
        <f>famplan_unmet_need</f>
        <v>0.13500000000000001</v>
      </c>
      <c r="O24" s="93">
        <f>famplan_unmet_need</f>
        <v>0.13500000000000001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9.1717139324188429E-2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3.9307345424652189E-2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5.3076238517761352E-2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0.8158992767333979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756965</v>
      </c>
      <c r="C2" s="75">
        <v>1980000</v>
      </c>
      <c r="D2" s="75">
        <v>4034000</v>
      </c>
      <c r="E2" s="75">
        <v>3994000</v>
      </c>
      <c r="F2" s="75">
        <v>3405000</v>
      </c>
      <c r="G2" s="22">
        <f t="shared" ref="G2:G40" si="0">C2+D2+E2+F2</f>
        <v>13413000</v>
      </c>
      <c r="H2" s="22">
        <f t="shared" ref="H2:H40" si="1">(B2 + stillbirth*B2/(1000-stillbirth))/(1-abortion)</f>
        <v>877179.8695873355</v>
      </c>
      <c r="I2" s="22">
        <f>G2-H2</f>
        <v>12535820.130412664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749990</v>
      </c>
      <c r="C3" s="75">
        <v>1969000</v>
      </c>
      <c r="D3" s="75">
        <v>4013000</v>
      </c>
      <c r="E3" s="75">
        <v>4016000</v>
      </c>
      <c r="F3" s="75">
        <v>3458000</v>
      </c>
      <c r="G3" s="22">
        <f t="shared" si="0"/>
        <v>13456000</v>
      </c>
      <c r="H3" s="22">
        <f t="shared" si="1"/>
        <v>869097.15824616165</v>
      </c>
      <c r="I3" s="22">
        <f t="shared" ref="I3:I15" si="3">G3-H3</f>
        <v>12586902.841753839</v>
      </c>
    </row>
    <row r="4" spans="1:9" ht="15.75" customHeight="1" x14ac:dyDescent="0.25">
      <c r="A4" s="92">
        <f t="shared" si="2"/>
        <v>2022</v>
      </c>
      <c r="B4" s="74">
        <v>745503</v>
      </c>
      <c r="C4" s="75">
        <v>1953000</v>
      </c>
      <c r="D4" s="75">
        <v>3991000</v>
      </c>
      <c r="E4" s="75">
        <v>4032000</v>
      </c>
      <c r="F4" s="75">
        <v>3525000</v>
      </c>
      <c r="G4" s="22">
        <f t="shared" si="0"/>
        <v>13501000</v>
      </c>
      <c r="H4" s="22">
        <f t="shared" si="1"/>
        <v>863897.57031958865</v>
      </c>
      <c r="I4" s="22">
        <f t="shared" si="3"/>
        <v>12637102.429680411</v>
      </c>
    </row>
    <row r="5" spans="1:9" ht="15.75" customHeight="1" x14ac:dyDescent="0.25">
      <c r="A5" s="92" t="str">
        <f t="shared" si="2"/>
        <v/>
      </c>
      <c r="B5" s="74">
        <v>689805.73280000011</v>
      </c>
      <c r="C5" s="75">
        <v>1933000</v>
      </c>
      <c r="D5" s="75">
        <v>3970000</v>
      </c>
      <c r="E5" s="75">
        <v>4043000</v>
      </c>
      <c r="F5" s="75">
        <v>3598000</v>
      </c>
      <c r="G5" s="22">
        <f t="shared" si="0"/>
        <v>13544000</v>
      </c>
      <c r="H5" s="22">
        <f t="shared" si="1"/>
        <v>799354.92755688913</v>
      </c>
      <c r="I5" s="22">
        <f t="shared" si="3"/>
        <v>12744645.072443111</v>
      </c>
    </row>
    <row r="6" spans="1:9" ht="15.75" customHeight="1" x14ac:dyDescent="0.25">
      <c r="A6" s="92" t="str">
        <f t="shared" si="2"/>
        <v/>
      </c>
      <c r="B6" s="74">
        <v>682323.03760000016</v>
      </c>
      <c r="C6" s="75">
        <v>1912000</v>
      </c>
      <c r="D6" s="75">
        <v>3948000</v>
      </c>
      <c r="E6" s="75">
        <v>4046000</v>
      </c>
      <c r="F6" s="75">
        <v>3668000</v>
      </c>
      <c r="G6" s="22">
        <f t="shared" si="0"/>
        <v>13574000</v>
      </c>
      <c r="H6" s="22">
        <f t="shared" si="1"/>
        <v>790683.89309730672</v>
      </c>
      <c r="I6" s="22">
        <f t="shared" si="3"/>
        <v>12783316.106902692</v>
      </c>
    </row>
    <row r="7" spans="1:9" ht="15.75" customHeight="1" x14ac:dyDescent="0.25">
      <c r="A7" s="92" t="str">
        <f t="shared" si="2"/>
        <v/>
      </c>
      <c r="B7" s="74">
        <v>674516.83200000005</v>
      </c>
      <c r="C7" s="75">
        <v>1892000</v>
      </c>
      <c r="D7" s="75">
        <v>3926000</v>
      </c>
      <c r="E7" s="75">
        <v>4042000</v>
      </c>
      <c r="F7" s="75">
        <v>3729000</v>
      </c>
      <c r="G7" s="22">
        <f t="shared" si="0"/>
        <v>13589000</v>
      </c>
      <c r="H7" s="22">
        <f t="shared" si="1"/>
        <v>781637.97101348522</v>
      </c>
      <c r="I7" s="22">
        <f t="shared" si="3"/>
        <v>12807362.028986515</v>
      </c>
    </row>
    <row r="8" spans="1:9" ht="15.75" customHeight="1" x14ac:dyDescent="0.25">
      <c r="A8" s="92" t="str">
        <f t="shared" si="2"/>
        <v/>
      </c>
      <c r="B8" s="74">
        <v>668985.08120000002</v>
      </c>
      <c r="C8" s="75">
        <v>1873000</v>
      </c>
      <c r="D8" s="75">
        <v>3907000</v>
      </c>
      <c r="E8" s="75">
        <v>4036000</v>
      </c>
      <c r="F8" s="75">
        <v>3783000</v>
      </c>
      <c r="G8" s="22">
        <f t="shared" si="0"/>
        <v>13599000</v>
      </c>
      <c r="H8" s="22">
        <f t="shared" si="1"/>
        <v>775227.71367617941</v>
      </c>
      <c r="I8" s="22">
        <f t="shared" si="3"/>
        <v>12823772.286323821</v>
      </c>
    </row>
    <row r="9" spans="1:9" ht="15.75" customHeight="1" x14ac:dyDescent="0.25">
      <c r="A9" s="92" t="str">
        <f t="shared" si="2"/>
        <v/>
      </c>
      <c r="B9" s="74">
        <v>663162.52240000013</v>
      </c>
      <c r="C9" s="75">
        <v>1854000</v>
      </c>
      <c r="D9" s="75">
        <v>3890000</v>
      </c>
      <c r="E9" s="75">
        <v>4023000</v>
      </c>
      <c r="F9" s="75">
        <v>3827000</v>
      </c>
      <c r="G9" s="22">
        <f t="shared" si="0"/>
        <v>13594000</v>
      </c>
      <c r="H9" s="22">
        <f t="shared" si="1"/>
        <v>768480.46463712398</v>
      </c>
      <c r="I9" s="22">
        <f t="shared" si="3"/>
        <v>12825519.535362877</v>
      </c>
    </row>
    <row r="10" spans="1:9" ht="15.75" customHeight="1" x14ac:dyDescent="0.25">
      <c r="A10" s="92" t="str">
        <f t="shared" si="2"/>
        <v/>
      </c>
      <c r="B10" s="74">
        <v>657069.60600000015</v>
      </c>
      <c r="C10" s="75">
        <v>1836000</v>
      </c>
      <c r="D10" s="75">
        <v>3871000</v>
      </c>
      <c r="E10" s="75">
        <v>4005000</v>
      </c>
      <c r="F10" s="75">
        <v>3864000</v>
      </c>
      <c r="G10" s="22">
        <f t="shared" si="0"/>
        <v>13576000</v>
      </c>
      <c r="H10" s="22">
        <f t="shared" si="1"/>
        <v>761419.92205832782</v>
      </c>
      <c r="I10" s="22">
        <f t="shared" si="3"/>
        <v>12814580.077941673</v>
      </c>
    </row>
    <row r="11" spans="1:9" ht="15.75" customHeight="1" x14ac:dyDescent="0.25">
      <c r="A11" s="92" t="str">
        <f t="shared" si="2"/>
        <v/>
      </c>
      <c r="B11" s="74">
        <v>650713.77440000011</v>
      </c>
      <c r="C11" s="75">
        <v>1818000</v>
      </c>
      <c r="D11" s="75">
        <v>3850000</v>
      </c>
      <c r="E11" s="75">
        <v>3984000</v>
      </c>
      <c r="F11" s="75">
        <v>3894000</v>
      </c>
      <c r="G11" s="22">
        <f t="shared" si="0"/>
        <v>13546000</v>
      </c>
      <c r="H11" s="22">
        <f t="shared" si="1"/>
        <v>754054.71027970244</v>
      </c>
      <c r="I11" s="22">
        <f t="shared" si="3"/>
        <v>12791945.289720297</v>
      </c>
    </row>
    <row r="12" spans="1:9" ht="15.75" customHeight="1" x14ac:dyDescent="0.25">
      <c r="A12" s="92" t="str">
        <f t="shared" si="2"/>
        <v/>
      </c>
      <c r="B12" s="74">
        <v>644090.348</v>
      </c>
      <c r="C12" s="75">
        <v>1800000</v>
      </c>
      <c r="D12" s="75">
        <v>3822000</v>
      </c>
      <c r="E12" s="75">
        <v>3962000</v>
      </c>
      <c r="F12" s="75">
        <v>3919000</v>
      </c>
      <c r="G12" s="22">
        <f t="shared" si="0"/>
        <v>13503000</v>
      </c>
      <c r="H12" s="22">
        <f t="shared" si="1"/>
        <v>746379.40652619558</v>
      </c>
      <c r="I12" s="22">
        <f t="shared" si="3"/>
        <v>12756620.593473805</v>
      </c>
    </row>
    <row r="13" spans="1:9" ht="15.75" customHeight="1" x14ac:dyDescent="0.25">
      <c r="A13" s="92" t="str">
        <f t="shared" si="2"/>
        <v/>
      </c>
      <c r="B13" s="74">
        <v>1987000</v>
      </c>
      <c r="C13" s="75">
        <v>4056000</v>
      </c>
      <c r="D13" s="75">
        <v>3969000</v>
      </c>
      <c r="E13" s="75">
        <v>3364000</v>
      </c>
      <c r="F13" s="75">
        <v>5.9094937499999996E-3</v>
      </c>
      <c r="G13" s="22">
        <f t="shared" si="0"/>
        <v>11389000.005909493</v>
      </c>
      <c r="H13" s="22">
        <f t="shared" si="1"/>
        <v>2302558.7720304583</v>
      </c>
      <c r="I13" s="22">
        <f t="shared" si="3"/>
        <v>9086441.2338790353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5.9094937499999996E-3</v>
      </c>
    </row>
    <row r="4" spans="1:8" ht="15.75" customHeight="1" x14ac:dyDescent="0.25">
      <c r="B4" s="24" t="s">
        <v>7</v>
      </c>
      <c r="C4" s="76">
        <v>0.19347157678582425</v>
      </c>
    </row>
    <row r="5" spans="1:8" ht="15.75" customHeight="1" x14ac:dyDescent="0.25">
      <c r="B5" s="24" t="s">
        <v>8</v>
      </c>
      <c r="C5" s="76">
        <v>5.500357063042937E-2</v>
      </c>
    </row>
    <row r="6" spans="1:8" ht="15.75" customHeight="1" x14ac:dyDescent="0.25">
      <c r="B6" s="24" t="s">
        <v>10</v>
      </c>
      <c r="C6" s="76">
        <v>9.282749513420073E-2</v>
      </c>
    </row>
    <row r="7" spans="1:8" ht="15.75" customHeight="1" x14ac:dyDescent="0.25">
      <c r="B7" s="24" t="s">
        <v>13</v>
      </c>
      <c r="C7" s="76">
        <v>0.241043065335104</v>
      </c>
    </row>
    <row r="8" spans="1:8" ht="15.75" customHeight="1" x14ac:dyDescent="0.25">
      <c r="B8" s="24" t="s">
        <v>14</v>
      </c>
      <c r="C8" s="76">
        <v>9.0583856836945768E-4</v>
      </c>
    </row>
    <row r="9" spans="1:8" ht="15.75" customHeight="1" x14ac:dyDescent="0.25">
      <c r="B9" s="24" t="s">
        <v>27</v>
      </c>
      <c r="C9" s="76">
        <v>0.23305925081163398</v>
      </c>
    </row>
    <row r="10" spans="1:8" ht="15.75" customHeight="1" x14ac:dyDescent="0.25">
      <c r="B10" s="24" t="s">
        <v>15</v>
      </c>
      <c r="C10" s="76">
        <v>0.17777970898443818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5.14806740305956E-2</v>
      </c>
      <c r="D14" s="76">
        <v>5.14806740305956E-2</v>
      </c>
      <c r="E14" s="76">
        <v>4.8193620123996403E-2</v>
      </c>
      <c r="F14" s="76">
        <v>4.8193620123996403E-2</v>
      </c>
    </row>
    <row r="15" spans="1:8" ht="15.75" customHeight="1" x14ac:dyDescent="0.25">
      <c r="B15" s="24" t="s">
        <v>16</v>
      </c>
      <c r="C15" s="76">
        <v>0.19074776089003201</v>
      </c>
      <c r="D15" s="76">
        <v>0.19074776089003201</v>
      </c>
      <c r="E15" s="76">
        <v>0.12895342074386901</v>
      </c>
      <c r="F15" s="76">
        <v>0.12895342074386901</v>
      </c>
    </row>
    <row r="16" spans="1:8" ht="15.75" customHeight="1" x14ac:dyDescent="0.25">
      <c r="B16" s="24" t="s">
        <v>17</v>
      </c>
      <c r="C16" s="76">
        <v>2.6570555156406699E-2</v>
      </c>
      <c r="D16" s="76">
        <v>2.6570555156406699E-2</v>
      </c>
      <c r="E16" s="76">
        <v>2.2253849366305801E-2</v>
      </c>
      <c r="F16" s="76">
        <v>2.2253849366305801E-2</v>
      </c>
    </row>
    <row r="17" spans="1:8" ht="15.75" customHeight="1" x14ac:dyDescent="0.25">
      <c r="B17" s="24" t="s">
        <v>18</v>
      </c>
      <c r="C17" s="76">
        <v>7.1700899200864899E-5</v>
      </c>
      <c r="D17" s="76">
        <v>7.1700899200864899E-5</v>
      </c>
      <c r="E17" s="76">
        <v>1.68631071666596E-4</v>
      </c>
      <c r="F17" s="76">
        <v>1.68631071666596E-4</v>
      </c>
    </row>
    <row r="18" spans="1:8" ht="15.75" customHeight="1" x14ac:dyDescent="0.25">
      <c r="B18" s="24" t="s">
        <v>19</v>
      </c>
      <c r="C18" s="76">
        <v>9.9555794117310603E-4</v>
      </c>
      <c r="D18" s="76">
        <v>9.9555794117310603E-4</v>
      </c>
      <c r="E18" s="76">
        <v>1.68936313032963E-3</v>
      </c>
      <c r="F18" s="76">
        <v>1.68936313032963E-3</v>
      </c>
    </row>
    <row r="19" spans="1:8" ht="15.75" customHeight="1" x14ac:dyDescent="0.25">
      <c r="B19" s="24" t="s">
        <v>20</v>
      </c>
      <c r="C19" s="76">
        <v>5.6119387654886797E-3</v>
      </c>
      <c r="D19" s="76">
        <v>5.6119387654886797E-3</v>
      </c>
      <c r="E19" s="76">
        <v>2.0461518471055801E-3</v>
      </c>
      <c r="F19" s="76">
        <v>2.0461518471055801E-3</v>
      </c>
    </row>
    <row r="20" spans="1:8" ht="15.75" customHeight="1" x14ac:dyDescent="0.25">
      <c r="B20" s="24" t="s">
        <v>21</v>
      </c>
      <c r="C20" s="76">
        <v>8.6149111247847306E-3</v>
      </c>
      <c r="D20" s="76">
        <v>8.6149111247847306E-3</v>
      </c>
      <c r="E20" s="76">
        <v>1.1857557023466501E-2</v>
      </c>
      <c r="F20" s="76">
        <v>1.1857557023466501E-2</v>
      </c>
    </row>
    <row r="21" spans="1:8" ht="15.75" customHeight="1" x14ac:dyDescent="0.25">
      <c r="B21" s="24" t="s">
        <v>22</v>
      </c>
      <c r="C21" s="76">
        <v>8.7531988436839597E-2</v>
      </c>
      <c r="D21" s="76">
        <v>8.7531988436839597E-2</v>
      </c>
      <c r="E21" s="76">
        <v>0.262831892505347</v>
      </c>
      <c r="F21" s="76">
        <v>0.262831892505347</v>
      </c>
    </row>
    <row r="22" spans="1:8" ht="15.75" customHeight="1" x14ac:dyDescent="0.25">
      <c r="B22" s="24" t="s">
        <v>23</v>
      </c>
      <c r="C22" s="76">
        <v>0.62837491275547863</v>
      </c>
      <c r="D22" s="76">
        <v>0.62837491275547863</v>
      </c>
      <c r="E22" s="76">
        <v>0.52200551418791341</v>
      </c>
      <c r="F22" s="76">
        <v>0.52200551418791341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3.6499999999999998E-2</v>
      </c>
    </row>
    <row r="27" spans="1:8" ht="15.75" customHeight="1" x14ac:dyDescent="0.25">
      <c r="B27" s="24" t="s">
        <v>39</v>
      </c>
      <c r="C27" s="76">
        <v>2.0199999999999999E-2</v>
      </c>
    </row>
    <row r="28" spans="1:8" ht="15.75" customHeight="1" x14ac:dyDescent="0.25">
      <c r="B28" s="24" t="s">
        <v>40</v>
      </c>
      <c r="C28" s="76">
        <v>0.1216</v>
      </c>
    </row>
    <row r="29" spans="1:8" ht="15.75" customHeight="1" x14ac:dyDescent="0.25">
      <c r="B29" s="24" t="s">
        <v>41</v>
      </c>
      <c r="C29" s="76">
        <v>0.27379999999999999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9.9600000000000008E-2</v>
      </c>
    </row>
    <row r="32" spans="1:8" ht="15.75" customHeight="1" x14ac:dyDescent="0.25">
      <c r="B32" s="24" t="s">
        <v>44</v>
      </c>
      <c r="C32" s="76">
        <v>4.4600000000000001E-2</v>
      </c>
    </row>
    <row r="33" spans="2:3" ht="15.75" customHeight="1" x14ac:dyDescent="0.25">
      <c r="B33" s="24" t="s">
        <v>45</v>
      </c>
      <c r="C33" s="76">
        <v>9.3699999999999992E-2</v>
      </c>
    </row>
    <row r="34" spans="2:3" ht="15.75" customHeight="1" x14ac:dyDescent="0.25">
      <c r="B34" s="24" t="s">
        <v>46</v>
      </c>
      <c r="C34" s="76">
        <v>0.2609999999977648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0.73268287939529675</v>
      </c>
      <c r="D2" s="77">
        <v>0.72519999999999996</v>
      </c>
      <c r="E2" s="77">
        <v>0.64870000000000005</v>
      </c>
      <c r="F2" s="77">
        <v>0.51869999999999994</v>
      </c>
      <c r="G2" s="77">
        <v>0.54339999999999999</v>
      </c>
    </row>
    <row r="3" spans="1:15" ht="15.75" customHeight="1" x14ac:dyDescent="0.25">
      <c r="A3" s="5"/>
      <c r="B3" s="11" t="s">
        <v>118</v>
      </c>
      <c r="C3" s="77">
        <v>0.1678</v>
      </c>
      <c r="D3" s="77">
        <v>0.1678</v>
      </c>
      <c r="E3" s="77">
        <v>0.24879999999999999</v>
      </c>
      <c r="F3" s="77">
        <v>0.31409999999999999</v>
      </c>
      <c r="G3" s="77">
        <v>0.32350000000000001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7.2000000000000008E-2</v>
      </c>
      <c r="E4" s="78">
        <v>7.6799999999999993E-2</v>
      </c>
      <c r="F4" s="78">
        <v>0.124</v>
      </c>
      <c r="G4" s="78">
        <v>0.11109999999999999</v>
      </c>
    </row>
    <row r="5" spans="1:15" ht="15.75" customHeight="1" x14ac:dyDescent="0.25">
      <c r="A5" s="5"/>
      <c r="B5" s="11" t="s">
        <v>119</v>
      </c>
      <c r="C5" s="78">
        <v>3.49E-2</v>
      </c>
      <c r="D5" s="78">
        <v>3.49E-2</v>
      </c>
      <c r="E5" s="78">
        <v>2.5699999999999997E-2</v>
      </c>
      <c r="F5" s="78">
        <v>4.3200000000000002E-2</v>
      </c>
      <c r="G5" s="78">
        <v>2.2099999999999998E-2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0.86260000000000003</v>
      </c>
      <c r="D8" s="77">
        <v>0.86260000000000003</v>
      </c>
      <c r="E8" s="77">
        <v>0.90049999999999997</v>
      </c>
      <c r="F8" s="77">
        <v>0.92620000000000002</v>
      </c>
      <c r="G8" s="77">
        <v>0.92849999999999999</v>
      </c>
    </row>
    <row r="9" spans="1:15" ht="15.75" customHeight="1" x14ac:dyDescent="0.25">
      <c r="B9" s="7" t="s">
        <v>121</v>
      </c>
      <c r="C9" s="77">
        <v>0.115</v>
      </c>
      <c r="D9" s="77">
        <v>0.115</v>
      </c>
      <c r="E9" s="77">
        <v>8.8000000000000009E-2</v>
      </c>
      <c r="F9" s="77">
        <v>6.5500000000000003E-2</v>
      </c>
      <c r="G9" s="77">
        <v>6.4899999999999999E-2</v>
      </c>
    </row>
    <row r="10" spans="1:15" ht="15.75" customHeight="1" x14ac:dyDescent="0.25">
      <c r="B10" s="7" t="s">
        <v>122</v>
      </c>
      <c r="C10" s="78">
        <v>1.47E-2</v>
      </c>
      <c r="D10" s="78">
        <v>1.47E-2</v>
      </c>
      <c r="E10" s="78">
        <v>1.09E-2</v>
      </c>
      <c r="F10" s="78">
        <v>7.1599100000000002E-3</v>
      </c>
      <c r="G10" s="78">
        <v>5.8091999999999996E-3</v>
      </c>
    </row>
    <row r="11" spans="1:15" ht="15.75" customHeight="1" x14ac:dyDescent="0.25">
      <c r="B11" s="7" t="s">
        <v>123</v>
      </c>
      <c r="C11" s="78">
        <v>7.7648999999999999E-3</v>
      </c>
      <c r="D11" s="78">
        <v>7.7648999999999999E-3</v>
      </c>
      <c r="E11" s="78">
        <v>6.1196999999999998E-4</v>
      </c>
      <c r="F11" s="78">
        <v>1.0887099999999999E-3</v>
      </c>
      <c r="G11" s="78">
        <v>8.0250000000000004E-4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0.33551805199999996</v>
      </c>
      <c r="D14" s="79">
        <v>0.31433103722400002</v>
      </c>
      <c r="E14" s="79">
        <v>0.31433103722400002</v>
      </c>
      <c r="F14" s="79">
        <v>9.9518045944200009E-2</v>
      </c>
      <c r="G14" s="79">
        <v>9.9518045944200009E-2</v>
      </c>
      <c r="H14" s="80">
        <v>0.31996999999999998</v>
      </c>
      <c r="I14" s="80">
        <v>0.31996999999999998</v>
      </c>
      <c r="J14" s="80">
        <v>0.31996999999999998</v>
      </c>
      <c r="K14" s="80">
        <v>0.31996999999999998</v>
      </c>
      <c r="L14" s="80">
        <v>0.21507000000000001</v>
      </c>
      <c r="M14" s="80">
        <v>0.21507000000000001</v>
      </c>
      <c r="N14" s="80">
        <v>0.21507000000000001</v>
      </c>
      <c r="O14" s="80">
        <v>0.21507000000000001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0.20144113807398242</v>
      </c>
      <c r="D15" s="77">
        <f t="shared" si="0"/>
        <v>0.18872070069832755</v>
      </c>
      <c r="E15" s="77">
        <f t="shared" si="0"/>
        <v>0.18872070069832755</v>
      </c>
      <c r="F15" s="77">
        <f t="shared" si="0"/>
        <v>5.9749477902603348E-2</v>
      </c>
      <c r="G15" s="77">
        <f t="shared" si="0"/>
        <v>5.9749477902603348E-2</v>
      </c>
      <c r="H15" s="77">
        <f t="shared" si="0"/>
        <v>0.19210626839694503</v>
      </c>
      <c r="I15" s="77">
        <f t="shared" si="0"/>
        <v>0.19210626839694503</v>
      </c>
      <c r="J15" s="77">
        <f t="shared" si="0"/>
        <v>0.19210626839694503</v>
      </c>
      <c r="K15" s="77">
        <f t="shared" si="0"/>
        <v>0.19210626839694503</v>
      </c>
      <c r="L15" s="77">
        <f t="shared" si="0"/>
        <v>0.12912552784364462</v>
      </c>
      <c r="M15" s="77">
        <f t="shared" si="0"/>
        <v>0.12912552784364462</v>
      </c>
      <c r="N15" s="77">
        <f t="shared" si="0"/>
        <v>0.12912552784364462</v>
      </c>
      <c r="O15" s="77">
        <f t="shared" si="0"/>
        <v>0.12912552784364462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0.61870000000000003</v>
      </c>
      <c r="D2" s="78">
        <v>0.3775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7.3099999999999998E-2</v>
      </c>
      <c r="D3" s="78">
        <v>0.11349999999999999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0.27639999999999998</v>
      </c>
      <c r="D4" s="78">
        <v>0.45399999999999996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3.180000000000005E-2</v>
      </c>
      <c r="D5" s="77">
        <f t="shared" ref="D5:G5" si="0">1-SUM(D2:D4)</f>
        <v>5.5000000000000049E-2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0.1341</v>
      </c>
      <c r="D2" s="28">
        <v>0.13540000000000002</v>
      </c>
      <c r="E2" s="28">
        <v>0.1351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9.0076200000000009E-3</v>
      </c>
      <c r="D4" s="28">
        <v>8.9901899999999986E-3</v>
      </c>
      <c r="E4" s="28">
        <v>8.9901899999999986E-3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0.31433103722400002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0.31996999999999998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0.21507000000000001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0.3775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72.75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615.39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1.82</v>
      </c>
      <c r="E13" s="86" t="s">
        <v>201</v>
      </c>
    </row>
    <row r="14" spans="1:5" ht="15.75" customHeight="1" x14ac:dyDescent="0.25">
      <c r="A14" s="11" t="s">
        <v>189</v>
      </c>
      <c r="B14" s="85">
        <v>0.59</v>
      </c>
      <c r="C14" s="85">
        <v>0.95</v>
      </c>
      <c r="D14" s="86">
        <v>14.05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14.13</v>
      </c>
      <c r="E18" s="86" t="s">
        <v>201</v>
      </c>
    </row>
    <row r="19" spans="1:5" ht="15.75" customHeight="1" x14ac:dyDescent="0.25">
      <c r="A19" s="53" t="s">
        <v>174</v>
      </c>
      <c r="B19" s="85">
        <v>0.55799999999999994</v>
      </c>
      <c r="C19" s="85">
        <f>(1-food_insecure)*0.95</f>
        <v>0.91294999999999993</v>
      </c>
      <c r="D19" s="86">
        <v>14.13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16.760000000000002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0.42599999999999999</v>
      </c>
      <c r="C25" s="85">
        <v>0.95</v>
      </c>
      <c r="D25" s="86">
        <v>19.940000000000001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0.80700000000000005</v>
      </c>
      <c r="C26" s="85">
        <v>0.95</v>
      </c>
      <c r="D26" s="86">
        <v>6.1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 x14ac:dyDescent="0.25">
      <c r="A28" s="53" t="s">
        <v>84</v>
      </c>
      <c r="B28" s="85">
        <v>0.54100000000000004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0.55799999999999994</v>
      </c>
      <c r="C29" s="85">
        <v>0.95</v>
      </c>
      <c r="D29" s="86">
        <v>146.11000000000001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325.33999999999997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344.86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2.2000000000000002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0.89599999999999991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0.86299999999999999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2020-09-02T12:54:58Z</dcterms:modified>
</cp:coreProperties>
</file>