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3E232C87-09BC-49BD-BDDA-EA7497BA75A2}" xr6:coauthVersionLast="45" xr6:coauthVersionMax="45" xr10:uidLastSave="{00000000-0000-0000-0000-000000000000}"/>
  <bookViews>
    <workbookView xWindow="7320" yWindow="-18270" windowWidth="29040" windowHeight="17640" tabRatio="961" firstSheet="6" activeTab="1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<sst xmlns="http://schemas.openxmlformats.org/spreadsheetml/2006/main" count="1114" uniqueCount="272">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</sst>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776018</v>
      </c>
    </row>
    <row r="8" spans="1:3" ht="15" customHeight="1" x14ac:dyDescent="0.25">
      <c r="B8" s="7" t="s">
        <v>106</v>
      </c>
      <c r="C8" s="66">
        <v>1.4999999999999999E-2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0.8706096649169921</v>
      </c>
    </row>
    <row r="11" spans="1:3" ht="15" customHeight="1" x14ac:dyDescent="0.25">
      <c r="B11" s="7" t="s">
        <v>108</v>
      </c>
      <c r="C11" s="66">
        <v>0.94599999999999995</v>
      </c>
    </row>
    <row r="12" spans="1:3" ht="15" customHeight="1" x14ac:dyDescent="0.25">
      <c r="B12" s="7" t="s">
        <v>109</v>
      </c>
      <c r="C12" s="66">
        <v>0.59699999999999998</v>
      </c>
    </row>
    <row r="13" spans="1:3" ht="15" customHeight="1" x14ac:dyDescent="0.25">
      <c r="B13" s="7" t="s">
        <v>110</v>
      </c>
      <c r="C13" s="66">
        <v>0.379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9.9700000000000011E-2</v>
      </c>
    </row>
    <row r="24" spans="1:3" ht="15" customHeight="1" x14ac:dyDescent="0.25">
      <c r="B24" s="20" t="s">
        <v>102</v>
      </c>
      <c r="C24" s="67">
        <v>0.55500000000000005</v>
      </c>
    </row>
    <row r="25" spans="1:3" ht="15" customHeight="1" x14ac:dyDescent="0.25">
      <c r="B25" s="20" t="s">
        <v>103</v>
      </c>
      <c r="C25" s="67">
        <v>0.30479999999999996</v>
      </c>
    </row>
    <row r="26" spans="1:3" ht="15" customHeight="1" x14ac:dyDescent="0.25">
      <c r="B26" s="20" t="s">
        <v>104</v>
      </c>
      <c r="C26" s="67">
        <v>4.0500000000000001E-2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0.29199999999999998</v>
      </c>
    </row>
    <row r="30" spans="1:3" ht="14.25" customHeight="1" x14ac:dyDescent="0.25">
      <c r="B30" s="30" t="s">
        <v>76</v>
      </c>
      <c r="C30" s="69">
        <v>5.7999999999999996E-2</v>
      </c>
    </row>
    <row r="31" spans="1:3" ht="14.25" customHeight="1" x14ac:dyDescent="0.25">
      <c r="B31" s="30" t="s">
        <v>77</v>
      </c>
      <c r="C31" s="69">
        <v>0.12</v>
      </c>
    </row>
    <row r="32" spans="1:3" ht="14.25" customHeight="1" x14ac:dyDescent="0.25">
      <c r="B32" s="30" t="s">
        <v>78</v>
      </c>
      <c r="C32" s="69">
        <v>0.53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10.7</v>
      </c>
    </row>
    <row r="38" spans="1:5" ht="15" customHeight="1" x14ac:dyDescent="0.25">
      <c r="B38" s="16" t="s">
        <v>91</v>
      </c>
      <c r="C38" s="68">
        <v>17.899999999999999</v>
      </c>
      <c r="D38" s="17"/>
      <c r="E38" s="18"/>
    </row>
    <row r="39" spans="1:5" ht="15" customHeight="1" x14ac:dyDescent="0.25">
      <c r="B39" s="16" t="s">
        <v>90</v>
      </c>
      <c r="C39" s="68">
        <v>20</v>
      </c>
      <c r="D39" s="17"/>
      <c r="E39" s="17"/>
    </row>
    <row r="40" spans="1:5" ht="15" customHeight="1" x14ac:dyDescent="0.25">
      <c r="B40" s="16" t="s">
        <v>171</v>
      </c>
      <c r="C40" s="68">
        <v>0.76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10.199999999999999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2.3199999999999998E-2</v>
      </c>
      <c r="D45" s="17"/>
    </row>
    <row r="46" spans="1:5" ht="15.75" customHeight="1" x14ac:dyDescent="0.25">
      <c r="B46" s="16" t="s">
        <v>11</v>
      </c>
      <c r="C46" s="67">
        <v>8.1199999999999994E-2</v>
      </c>
      <c r="D46" s="17"/>
    </row>
    <row r="47" spans="1:5" ht="15.75" customHeight="1" x14ac:dyDescent="0.25">
      <c r="B47" s="16" t="s">
        <v>12</v>
      </c>
      <c r="C47" s="67">
        <v>0.1258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0.76979999999999993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1.4504339535124999</v>
      </c>
      <c r="D51" s="17"/>
    </row>
    <row r="52" spans="1:4" ht="15" customHeight="1" x14ac:dyDescent="0.25">
      <c r="B52" s="16" t="s">
        <v>125</v>
      </c>
      <c r="C52" s="65">
        <v>1.1669160795</v>
      </c>
    </row>
    <row r="53" spans="1:4" ht="15.75" customHeight="1" x14ac:dyDescent="0.25">
      <c r="B53" s="16" t="s">
        <v>126</v>
      </c>
      <c r="C53" s="65">
        <v>1.1669160795</v>
      </c>
    </row>
    <row r="54" spans="1:4" ht="15.75" customHeight="1" x14ac:dyDescent="0.25">
      <c r="B54" s="16" t="s">
        <v>127</v>
      </c>
      <c r="C54" s="65">
        <v>0.68818976805200005</v>
      </c>
    </row>
    <row r="55" spans="1:4" ht="15.75" customHeight="1" x14ac:dyDescent="0.25">
      <c r="B55" s="16" t="s">
        <v>128</v>
      </c>
      <c r="C55" s="65">
        <v>0.68818976805200005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0.52412838358171787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1.4504339535124999</v>
      </c>
      <c r="C2" s="26">
        <f>'Baseline year population inputs'!C52</f>
        <v>1.1669160795</v>
      </c>
      <c r="D2" s="26">
        <f>'Baseline year population inputs'!C53</f>
        <v>1.1669160795</v>
      </c>
      <c r="E2" s="26">
        <f>'Baseline year population inputs'!C54</f>
        <v>0.68818976805200005</v>
      </c>
      <c r="F2" s="26">
        <f>'Baseline year population inputs'!C55</f>
        <v>0.68818976805200005</v>
      </c>
    </row>
    <row r="3" spans="1:6" ht="15.75" customHeight="1" x14ac:dyDescent="0.25">
      <c r="A3" s="3" t="s">
        <v>65</v>
      </c>
      <c r="B3" s="26">
        <f>frac_mam_1month * 2.6</f>
        <v>9.7500000000000003E-2</v>
      </c>
      <c r="C3" s="26">
        <f>frac_mam_1_5months * 2.6</f>
        <v>9.7500000000000003E-2</v>
      </c>
      <c r="D3" s="26">
        <f>frac_mam_6_11months * 2.6</f>
        <v>7.4360000000000009E-2</v>
      </c>
      <c r="E3" s="26">
        <f>frac_mam_12_23months * 2.6</f>
        <v>4.2120000000000012E-2</v>
      </c>
      <c r="F3" s="26">
        <f>frac_mam_24_59months * 2.6</f>
        <v>4.3679999999999997E-2</v>
      </c>
    </row>
    <row r="4" spans="1:6" ht="15.75" customHeight="1" x14ac:dyDescent="0.25">
      <c r="A4" s="3" t="s">
        <v>66</v>
      </c>
      <c r="B4" s="26">
        <f>frac_sam_1month * 2.6</f>
        <v>7.1239999999999998E-2</v>
      </c>
      <c r="C4" s="26">
        <f>frac_sam_1_5months * 2.6</f>
        <v>7.1239999999999998E-2</v>
      </c>
      <c r="D4" s="26">
        <f>frac_sam_6_11months * 2.6</f>
        <v>8.4143280000000004E-3</v>
      </c>
      <c r="E4" s="26">
        <f>frac_sam_12_23months * 2.6</f>
        <v>1.7152434000000001E-2</v>
      </c>
      <c r="F4" s="26">
        <f>frac_sam_24_59months * 2.6</f>
        <v>1.8197919999999999E-2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1.4999999999999999E-2</v>
      </c>
      <c r="E2" s="93">
        <f>food_insecure</f>
        <v>1.4999999999999999E-2</v>
      </c>
      <c r="F2" s="93">
        <f>food_insecure</f>
        <v>1.4999999999999999E-2</v>
      </c>
      <c r="G2" s="93">
        <f>food_insecure</f>
        <v>1.4999999999999999E-2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1.4999999999999999E-2</v>
      </c>
      <c r="F5" s="93">
        <f>food_insecure</f>
        <v>1.4999999999999999E-2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1.4504339535124999</v>
      </c>
      <c r="D7" s="93">
        <f>diarrhoea_1_5mo</f>
        <v>1.1669160795</v>
      </c>
      <c r="E7" s="93">
        <f>diarrhoea_6_11mo</f>
        <v>1.1669160795</v>
      </c>
      <c r="F7" s="93">
        <f>diarrhoea_12_23mo</f>
        <v>0.68818976805200005</v>
      </c>
      <c r="G7" s="93">
        <f>diarrhoea_24_59mo</f>
        <v>0.68818976805200005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1.4999999999999999E-2</v>
      </c>
      <c r="F8" s="93">
        <f>food_insecure</f>
        <v>1.4999999999999999E-2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1.4504339535124999</v>
      </c>
      <c r="D12" s="93">
        <f>diarrhoea_1_5mo</f>
        <v>1.1669160795</v>
      </c>
      <c r="E12" s="93">
        <f>diarrhoea_6_11mo</f>
        <v>1.1669160795</v>
      </c>
      <c r="F12" s="93">
        <f>diarrhoea_12_23mo</f>
        <v>0.68818976805200005</v>
      </c>
      <c r="G12" s="93">
        <f>diarrhoea_24_59mo</f>
        <v>0.68818976805200005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1.4999999999999999E-2</v>
      </c>
      <c r="I15" s="93">
        <f>food_insecure</f>
        <v>1.4999999999999999E-2</v>
      </c>
      <c r="J15" s="93">
        <f>food_insecure</f>
        <v>1.4999999999999999E-2</v>
      </c>
      <c r="K15" s="93">
        <f>food_insecure</f>
        <v>1.4999999999999999E-2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0.94599999999999995</v>
      </c>
      <c r="I18" s="93">
        <f>frac_PW_health_facility</f>
        <v>0.94599999999999995</v>
      </c>
      <c r="J18" s="93">
        <f>frac_PW_health_facility</f>
        <v>0.94599999999999995</v>
      </c>
      <c r="K18" s="93">
        <f>frac_PW_health_facility</f>
        <v>0.94599999999999995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0.379</v>
      </c>
      <c r="M24" s="93">
        <f>famplan_unmet_need</f>
        <v>0.379</v>
      </c>
      <c r="N24" s="93">
        <f>famplan_unmet_need</f>
        <v>0.379</v>
      </c>
      <c r="O24" s="93">
        <f>famplan_unmet_need</f>
        <v>0.379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6.380884374618534E-2</v>
      </c>
      <c r="M25" s="93">
        <f>(1-food_insecure)*(0.49)+food_insecure*(0.7)</f>
        <v>0.49314999999999998</v>
      </c>
      <c r="N25" s="93">
        <f>(1-food_insecure)*(0.49)+food_insecure*(0.7)</f>
        <v>0.49314999999999998</v>
      </c>
      <c r="O25" s="93">
        <f>(1-food_insecure)*(0.49)+food_insecure*(0.7)</f>
        <v>0.49314999999999998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2.7346647319793718E-2</v>
      </c>
      <c r="M26" s="93">
        <f>(1-food_insecure)*(0.21)+food_insecure*(0.3)</f>
        <v>0.21134999999999998</v>
      </c>
      <c r="N26" s="93">
        <f>(1-food_insecure)*(0.21)+food_insecure*(0.3)</f>
        <v>0.21134999999999998</v>
      </c>
      <c r="O26" s="93">
        <f>(1-food_insecure)*(0.21)+food_insecure*(0.3)</f>
        <v>0.21134999999999998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3.8234844017028834E-2</v>
      </c>
      <c r="M27" s="93">
        <f>(1-food_insecure)*(0.3)</f>
        <v>0.29549999999999998</v>
      </c>
      <c r="N27" s="93">
        <f>(1-food_insecure)*(0.3)</f>
        <v>0.29549999999999998</v>
      </c>
      <c r="O27" s="93">
        <f>(1-food_insecure)*(0.3)</f>
        <v>0.29549999999999998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0.8706096649169921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157831</v>
      </c>
      <c r="C2" s="75">
        <v>234000</v>
      </c>
      <c r="D2" s="75">
        <v>520000</v>
      </c>
      <c r="E2" s="75">
        <v>506000</v>
      </c>
      <c r="F2" s="75">
        <v>340000</v>
      </c>
      <c r="G2" s="22">
        <f t="shared" ref="G2:G40" si="0">C2+D2+E2+F2</f>
        <v>1600000</v>
      </c>
      <c r="H2" s="22">
        <f t="shared" ref="H2:H40" si="1">(B2 + stillbirth*B2/(1000-stillbirth))/(1-abortion)</f>
        <v>183284.44385606755</v>
      </c>
      <c r="I2" s="22">
        <f>G2-H2</f>
        <v>1416715.5561439325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156236</v>
      </c>
      <c r="C3" s="75">
        <v>240000</v>
      </c>
      <c r="D3" s="75">
        <v>506000</v>
      </c>
      <c r="E3" s="75">
        <v>525000</v>
      </c>
      <c r="F3" s="75">
        <v>345000</v>
      </c>
      <c r="G3" s="22">
        <f t="shared" si="0"/>
        <v>1616000</v>
      </c>
      <c r="H3" s="22">
        <f t="shared" si="1"/>
        <v>181432.21781713708</v>
      </c>
      <c r="I3" s="22">
        <f t="shared" ref="I3:I15" si="3">G3-H3</f>
        <v>1434567.782182863</v>
      </c>
    </row>
    <row r="4" spans="1:9" ht="15.75" customHeight="1" x14ac:dyDescent="0.25">
      <c r="A4" s="92">
        <f t="shared" si="2"/>
        <v>2022</v>
      </c>
      <c r="B4" s="74">
        <v>154429</v>
      </c>
      <c r="C4" s="75">
        <v>249000</v>
      </c>
      <c r="D4" s="75">
        <v>491000</v>
      </c>
      <c r="E4" s="75">
        <v>539000</v>
      </c>
      <c r="F4" s="75">
        <v>350000</v>
      </c>
      <c r="G4" s="22">
        <f t="shared" si="0"/>
        <v>1629000</v>
      </c>
      <c r="H4" s="22">
        <f t="shared" si="1"/>
        <v>179333.80248651185</v>
      </c>
      <c r="I4" s="22">
        <f t="shared" si="3"/>
        <v>1449666.1975134881</v>
      </c>
    </row>
    <row r="5" spans="1:9" ht="15.75" customHeight="1" x14ac:dyDescent="0.25">
      <c r="A5" s="92" t="str">
        <f t="shared" si="2"/>
        <v/>
      </c>
      <c r="B5" s="74">
        <v>138043.28040000002</v>
      </c>
      <c r="C5" s="75">
        <v>262000</v>
      </c>
      <c r="D5" s="75">
        <v>477000</v>
      </c>
      <c r="E5" s="75">
        <v>549000</v>
      </c>
      <c r="F5" s="75">
        <v>356000</v>
      </c>
      <c r="G5" s="22">
        <f t="shared" si="0"/>
        <v>1644000</v>
      </c>
      <c r="H5" s="22">
        <f t="shared" si="1"/>
        <v>160305.55389106824</v>
      </c>
      <c r="I5" s="22">
        <f t="shared" si="3"/>
        <v>1483694.4461089317</v>
      </c>
    </row>
    <row r="6" spans="1:9" ht="15.75" customHeight="1" x14ac:dyDescent="0.25">
      <c r="A6" s="92" t="str">
        <f t="shared" si="2"/>
        <v/>
      </c>
      <c r="B6" s="74">
        <v>135805.94720000002</v>
      </c>
      <c r="C6" s="75">
        <v>277000</v>
      </c>
      <c r="D6" s="75">
        <v>466000</v>
      </c>
      <c r="E6" s="75">
        <v>554000</v>
      </c>
      <c r="F6" s="75">
        <v>366000</v>
      </c>
      <c r="G6" s="22">
        <f t="shared" si="0"/>
        <v>1663000</v>
      </c>
      <c r="H6" s="22">
        <f t="shared" si="1"/>
        <v>157707.40542034502</v>
      </c>
      <c r="I6" s="22">
        <f t="shared" si="3"/>
        <v>1505292.594579655</v>
      </c>
    </row>
    <row r="7" spans="1:9" ht="15.75" customHeight="1" x14ac:dyDescent="0.25">
      <c r="A7" s="92" t="str">
        <f t="shared" si="2"/>
        <v/>
      </c>
      <c r="B7" s="74">
        <v>133445.91600000003</v>
      </c>
      <c r="C7" s="75">
        <v>293000</v>
      </c>
      <c r="D7" s="75">
        <v>459000</v>
      </c>
      <c r="E7" s="75">
        <v>554000</v>
      </c>
      <c r="F7" s="75">
        <v>380000</v>
      </c>
      <c r="G7" s="22">
        <f t="shared" si="0"/>
        <v>1686000</v>
      </c>
      <c r="H7" s="22">
        <f t="shared" si="1"/>
        <v>154966.77141324268</v>
      </c>
      <c r="I7" s="22">
        <f t="shared" si="3"/>
        <v>1531033.2285867573</v>
      </c>
    </row>
    <row r="8" spans="1:9" ht="15.75" customHeight="1" x14ac:dyDescent="0.25">
      <c r="A8" s="92" t="str">
        <f t="shared" si="2"/>
        <v/>
      </c>
      <c r="B8" s="74">
        <v>132981.64000000001</v>
      </c>
      <c r="C8" s="75">
        <v>309000</v>
      </c>
      <c r="D8" s="75">
        <v>458000</v>
      </c>
      <c r="E8" s="75">
        <v>547000</v>
      </c>
      <c r="F8" s="75">
        <v>398000</v>
      </c>
      <c r="G8" s="22">
        <f t="shared" si="0"/>
        <v>1712000</v>
      </c>
      <c r="H8" s="22">
        <f t="shared" si="1"/>
        <v>154427.62150951198</v>
      </c>
      <c r="I8" s="22">
        <f t="shared" si="3"/>
        <v>1557572.378490488</v>
      </c>
    </row>
    <row r="9" spans="1:9" ht="15.75" customHeight="1" x14ac:dyDescent="0.25">
      <c r="A9" s="92" t="str">
        <f t="shared" si="2"/>
        <v/>
      </c>
      <c r="B9" s="74">
        <v>132422.6</v>
      </c>
      <c r="C9" s="75">
        <v>326000</v>
      </c>
      <c r="D9" s="75">
        <v>460000</v>
      </c>
      <c r="E9" s="75">
        <v>537000</v>
      </c>
      <c r="F9" s="75">
        <v>419000</v>
      </c>
      <c r="G9" s="22">
        <f t="shared" si="0"/>
        <v>1742000</v>
      </c>
      <c r="H9" s="22">
        <f t="shared" si="1"/>
        <v>153778.4249923937</v>
      </c>
      <c r="I9" s="22">
        <f t="shared" si="3"/>
        <v>1588221.5750076063</v>
      </c>
    </row>
    <row r="10" spans="1:9" ht="15.75" customHeight="1" x14ac:dyDescent="0.25">
      <c r="A10" s="92" t="str">
        <f t="shared" si="2"/>
        <v/>
      </c>
      <c r="B10" s="74">
        <v>131827.24800000002</v>
      </c>
      <c r="C10" s="75">
        <v>342000</v>
      </c>
      <c r="D10" s="75">
        <v>467000</v>
      </c>
      <c r="E10" s="75">
        <v>522000</v>
      </c>
      <c r="F10" s="75">
        <v>444000</v>
      </c>
      <c r="G10" s="22">
        <f t="shared" si="0"/>
        <v>1775000</v>
      </c>
      <c r="H10" s="22">
        <f t="shared" si="1"/>
        <v>153087.06043018098</v>
      </c>
      <c r="I10" s="22">
        <f t="shared" si="3"/>
        <v>1621912.939569819</v>
      </c>
    </row>
    <row r="11" spans="1:9" ht="15.75" customHeight="1" x14ac:dyDescent="0.25">
      <c r="A11" s="92" t="str">
        <f t="shared" si="2"/>
        <v/>
      </c>
      <c r="B11" s="74">
        <v>131140.33600000004</v>
      </c>
      <c r="C11" s="75">
        <v>355000</v>
      </c>
      <c r="D11" s="75">
        <v>479000</v>
      </c>
      <c r="E11" s="75">
        <v>505000</v>
      </c>
      <c r="F11" s="75">
        <v>466000</v>
      </c>
      <c r="G11" s="22">
        <f t="shared" si="0"/>
        <v>1805000</v>
      </c>
      <c r="H11" s="22">
        <f t="shared" si="1"/>
        <v>152289.36996444195</v>
      </c>
      <c r="I11" s="22">
        <f t="shared" si="3"/>
        <v>1652710.630035558</v>
      </c>
    </row>
    <row r="12" spans="1:9" ht="15.75" customHeight="1" x14ac:dyDescent="0.25">
      <c r="A12" s="92" t="str">
        <f t="shared" si="2"/>
        <v/>
      </c>
      <c r="B12" s="74">
        <v>130418.71400000001</v>
      </c>
      <c r="C12" s="75">
        <v>364000</v>
      </c>
      <c r="D12" s="75">
        <v>495000</v>
      </c>
      <c r="E12" s="75">
        <v>489000</v>
      </c>
      <c r="F12" s="75">
        <v>486000</v>
      </c>
      <c r="G12" s="22">
        <f t="shared" si="0"/>
        <v>1834000</v>
      </c>
      <c r="H12" s="22">
        <f t="shared" si="1"/>
        <v>151451.37180853906</v>
      </c>
      <c r="I12" s="22">
        <f t="shared" si="3"/>
        <v>1682548.6281914609</v>
      </c>
    </row>
    <row r="13" spans="1:9" ht="15.75" customHeight="1" x14ac:dyDescent="0.25">
      <c r="A13" s="92" t="str">
        <f t="shared" si="2"/>
        <v/>
      </c>
      <c r="B13" s="74">
        <v>232000</v>
      </c>
      <c r="C13" s="75">
        <v>537000</v>
      </c>
      <c r="D13" s="75">
        <v>487000</v>
      </c>
      <c r="E13" s="75">
        <v>337000</v>
      </c>
      <c r="F13" s="75">
        <v>1.779949925E-2</v>
      </c>
      <c r="G13" s="22">
        <f t="shared" si="0"/>
        <v>1361000.0177994992</v>
      </c>
      <c r="H13" s="22">
        <f t="shared" si="1"/>
        <v>269414.696571698</v>
      </c>
      <c r="I13" s="22">
        <f t="shared" si="3"/>
        <v>1091585.3212278013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1.779949925E-2</v>
      </c>
    </row>
    <row r="4" spans="1:8" ht="15.75" customHeight="1" x14ac:dyDescent="0.25">
      <c r="B4" s="24" t="s">
        <v>7</v>
      </c>
      <c r="C4" s="76">
        <v>0.11108311998545255</v>
      </c>
    </row>
    <row r="5" spans="1:8" ht="15.75" customHeight="1" x14ac:dyDescent="0.25">
      <c r="B5" s="24" t="s">
        <v>8</v>
      </c>
      <c r="C5" s="76">
        <v>0.11183096085824022</v>
      </c>
    </row>
    <row r="6" spans="1:8" ht="15.75" customHeight="1" x14ac:dyDescent="0.25">
      <c r="B6" s="24" t="s">
        <v>10</v>
      </c>
      <c r="C6" s="76">
        <v>0.20134451656807401</v>
      </c>
    </row>
    <row r="7" spans="1:8" ht="15.75" customHeight="1" x14ac:dyDescent="0.25">
      <c r="B7" s="24" t="s">
        <v>13</v>
      </c>
      <c r="C7" s="76">
        <v>0.254663092051989</v>
      </c>
    </row>
    <row r="8" spans="1:8" ht="15.75" customHeight="1" x14ac:dyDescent="0.25">
      <c r="B8" s="24" t="s">
        <v>14</v>
      </c>
      <c r="C8" s="76">
        <v>3.9967786737813402E-7</v>
      </c>
    </row>
    <row r="9" spans="1:8" ht="15.75" customHeight="1" x14ac:dyDescent="0.25">
      <c r="B9" s="24" t="s">
        <v>27</v>
      </c>
      <c r="C9" s="76">
        <v>0.15295134867911775</v>
      </c>
    </row>
    <row r="10" spans="1:8" ht="15.75" customHeight="1" x14ac:dyDescent="0.25">
      <c r="B10" s="24" t="s">
        <v>15</v>
      </c>
      <c r="C10" s="76">
        <v>0.15032706292925913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0.109097864768359</v>
      </c>
      <c r="D14" s="76">
        <v>0.109097864768359</v>
      </c>
      <c r="E14" s="76">
        <v>7.6611133453274402E-2</v>
      </c>
      <c r="F14" s="76">
        <v>7.6611133453274402E-2</v>
      </c>
    </row>
    <row r="15" spans="1:8" ht="15.75" customHeight="1" x14ac:dyDescent="0.25">
      <c r="B15" s="24" t="s">
        <v>16</v>
      </c>
      <c r="C15" s="76">
        <v>0.43324645472073903</v>
      </c>
      <c r="D15" s="76">
        <v>0.43324645472073903</v>
      </c>
      <c r="E15" s="76">
        <v>0.331281908813086</v>
      </c>
      <c r="F15" s="76">
        <v>0.331281908813086</v>
      </c>
    </row>
    <row r="16" spans="1:8" ht="15.75" customHeight="1" x14ac:dyDescent="0.25">
      <c r="B16" s="24" t="s">
        <v>17</v>
      </c>
      <c r="C16" s="76">
        <v>1.7040919857786E-2</v>
      </c>
      <c r="D16" s="76">
        <v>1.7040919857786E-2</v>
      </c>
      <c r="E16" s="76">
        <v>1.54161555222725E-2</v>
      </c>
      <c r="F16" s="76">
        <v>1.54161555222725E-2</v>
      </c>
    </row>
    <row r="17" spans="1:8" ht="15.75" customHeight="1" x14ac:dyDescent="0.25">
      <c r="B17" s="24" t="s">
        <v>18</v>
      </c>
      <c r="C17" s="76">
        <v>4.5286610110634702E-5</v>
      </c>
      <c r="D17" s="76">
        <v>4.5286610110634702E-5</v>
      </c>
      <c r="E17" s="76">
        <v>9.2273305712071695E-5</v>
      </c>
      <c r="F17" s="76">
        <v>9.2273305712071695E-5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2.3509899914088699E-4</v>
      </c>
      <c r="D19" s="76">
        <v>2.3509899914088699E-4</v>
      </c>
      <c r="E19" s="76">
        <v>9.61412008065712E-5</v>
      </c>
      <c r="F19" s="76">
        <v>9.61412008065712E-5</v>
      </c>
    </row>
    <row r="20" spans="1:8" ht="15.75" customHeight="1" x14ac:dyDescent="0.25">
      <c r="B20" s="24" t="s">
        <v>21</v>
      </c>
      <c r="C20" s="76">
        <v>2.5379086303262698E-2</v>
      </c>
      <c r="D20" s="76">
        <v>2.5379086303262698E-2</v>
      </c>
      <c r="E20" s="76">
        <v>6.5887244500213603E-3</v>
      </c>
      <c r="F20" s="76">
        <v>6.5887244500213603E-3</v>
      </c>
    </row>
    <row r="21" spans="1:8" ht="15.75" customHeight="1" x14ac:dyDescent="0.25">
      <c r="B21" s="24" t="s">
        <v>22</v>
      </c>
      <c r="C21" s="76">
        <v>7.1732127506916099E-2</v>
      </c>
      <c r="D21" s="76">
        <v>7.1732127506916099E-2</v>
      </c>
      <c r="E21" s="76">
        <v>0.26442523336435497</v>
      </c>
      <c r="F21" s="76">
        <v>0.26442523336435497</v>
      </c>
    </row>
    <row r="22" spans="1:8" ht="15.75" customHeight="1" x14ac:dyDescent="0.25">
      <c r="B22" s="24" t="s">
        <v>23</v>
      </c>
      <c r="C22" s="76">
        <v>0.34322316123368579</v>
      </c>
      <c r="D22" s="76">
        <v>0.34322316123368579</v>
      </c>
      <c r="E22" s="76">
        <v>0.30548842989047209</v>
      </c>
      <c r="F22" s="76">
        <v>0.30548842989047209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8.6999999999999994E-2</v>
      </c>
    </row>
    <row r="27" spans="1:8" ht="15.75" customHeight="1" x14ac:dyDescent="0.25">
      <c r="B27" s="24" t="s">
        <v>39</v>
      </c>
      <c r="C27" s="76">
        <v>5.4699999999999999E-2</v>
      </c>
    </row>
    <row r="28" spans="1:8" ht="15.75" customHeight="1" x14ac:dyDescent="0.25">
      <c r="B28" s="24" t="s">
        <v>40</v>
      </c>
      <c r="C28" s="76">
        <v>7.8E-2</v>
      </c>
    </row>
    <row r="29" spans="1:8" ht="15.75" customHeight="1" x14ac:dyDescent="0.25">
      <c r="B29" s="24" t="s">
        <v>41</v>
      </c>
      <c r="C29" s="76">
        <v>0.253</v>
      </c>
    </row>
    <row r="30" spans="1:8" ht="15.75" customHeight="1" x14ac:dyDescent="0.25">
      <c r="B30" s="24" t="s">
        <v>42</v>
      </c>
      <c r="C30" s="76">
        <v>6.4199999999999993E-2</v>
      </c>
    </row>
    <row r="31" spans="1:8" ht="15.75" customHeight="1" x14ac:dyDescent="0.25">
      <c r="B31" s="24" t="s">
        <v>43</v>
      </c>
      <c r="C31" s="76">
        <v>3.85E-2</v>
      </c>
    </row>
    <row r="32" spans="1:8" ht="15.75" customHeight="1" x14ac:dyDescent="0.25">
      <c r="B32" s="24" t="s">
        <v>44</v>
      </c>
      <c r="C32" s="76">
        <v>7.8799999999999995E-2</v>
      </c>
    </row>
    <row r="33" spans="2:3" ht="15.75" customHeight="1" x14ac:dyDescent="0.25">
      <c r="B33" s="24" t="s">
        <v>45</v>
      </c>
      <c r="C33" s="76">
        <v>6.8900000000000003E-2</v>
      </c>
    </row>
    <row r="34" spans="2:3" ht="15.75" customHeight="1" x14ac:dyDescent="0.25">
      <c r="B34" s="24" t="s">
        <v>46</v>
      </c>
      <c r="C34" s="76">
        <v>0.27690000000223519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0.80214320800739169</v>
      </c>
      <c r="D2" s="77">
        <v>0.80069999999999997</v>
      </c>
      <c r="E2" s="77">
        <v>0.82140000000000002</v>
      </c>
      <c r="F2" s="77">
        <v>0.59020000000000006</v>
      </c>
      <c r="G2" s="77">
        <v>0.52479999999999993</v>
      </c>
    </row>
    <row r="3" spans="1:15" ht="15.75" customHeight="1" x14ac:dyDescent="0.25">
      <c r="A3" s="5"/>
      <c r="B3" s="11" t="s">
        <v>118</v>
      </c>
      <c r="C3" s="77">
        <v>0.1462</v>
      </c>
      <c r="D3" s="77">
        <v>0.1462</v>
      </c>
      <c r="E3" s="77">
        <v>0.1017</v>
      </c>
      <c r="F3" s="77">
        <v>0.25190000000000001</v>
      </c>
      <c r="G3" s="77">
        <v>0.32770000000000005</v>
      </c>
    </row>
    <row r="4" spans="1:15" ht="15.75" customHeight="1" x14ac:dyDescent="0.25">
      <c r="A4" s="5"/>
      <c r="B4" s="11" t="s">
        <v>116</v>
      </c>
      <c r="C4" s="78">
        <v>2.7900000000000001E-2</v>
      </c>
      <c r="D4" s="78">
        <v>2.7999999999999997E-2</v>
      </c>
      <c r="E4" s="78">
        <v>5.5899999999999998E-2</v>
      </c>
      <c r="F4" s="78">
        <v>0.111</v>
      </c>
      <c r="G4" s="78">
        <v>0.11230000000000001</v>
      </c>
    </row>
    <row r="5" spans="1:15" ht="15.75" customHeight="1" x14ac:dyDescent="0.25">
      <c r="A5" s="5"/>
      <c r="B5" s="11" t="s">
        <v>119</v>
      </c>
      <c r="C5" s="78">
        <v>2.52E-2</v>
      </c>
      <c r="D5" s="78">
        <v>2.52E-2</v>
      </c>
      <c r="E5" s="78">
        <v>2.1000000000000001E-2</v>
      </c>
      <c r="F5" s="78">
        <v>4.6900000000000004E-2</v>
      </c>
      <c r="G5" s="78">
        <v>3.5200000000000002E-2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0.80459999999999998</v>
      </c>
      <c r="D8" s="77">
        <v>0.80459999999999998</v>
      </c>
      <c r="E8" s="77">
        <v>0.91500000000000004</v>
      </c>
      <c r="F8" s="77">
        <v>0.93140000000000001</v>
      </c>
      <c r="G8" s="77">
        <v>0.92519999999999991</v>
      </c>
    </row>
    <row r="9" spans="1:15" ht="15.75" customHeight="1" x14ac:dyDescent="0.25">
      <c r="B9" s="7" t="s">
        <v>121</v>
      </c>
      <c r="C9" s="77">
        <v>0.1305</v>
      </c>
      <c r="D9" s="77">
        <v>0.1305</v>
      </c>
      <c r="E9" s="77">
        <v>5.3099999999999994E-2</v>
      </c>
      <c r="F9" s="77">
        <v>4.58E-2</v>
      </c>
      <c r="G9" s="77">
        <v>5.0999999999999997E-2</v>
      </c>
    </row>
    <row r="10" spans="1:15" ht="15.75" customHeight="1" x14ac:dyDescent="0.25">
      <c r="B10" s="7" t="s">
        <v>122</v>
      </c>
      <c r="C10" s="78">
        <v>3.7499999999999999E-2</v>
      </c>
      <c r="D10" s="78">
        <v>3.7499999999999999E-2</v>
      </c>
      <c r="E10" s="78">
        <v>2.86E-2</v>
      </c>
      <c r="F10" s="78">
        <v>1.6200000000000003E-2</v>
      </c>
      <c r="G10" s="78">
        <v>1.6799999999999999E-2</v>
      </c>
    </row>
    <row r="11" spans="1:15" ht="15.75" customHeight="1" x14ac:dyDescent="0.25">
      <c r="B11" s="7" t="s">
        <v>123</v>
      </c>
      <c r="C11" s="78">
        <v>2.7400000000000001E-2</v>
      </c>
      <c r="D11" s="78">
        <v>2.7400000000000001E-2</v>
      </c>
      <c r="E11" s="78">
        <v>3.2362800000000002E-3</v>
      </c>
      <c r="F11" s="78">
        <v>6.5970899999999999E-3</v>
      </c>
      <c r="G11" s="78">
        <v>6.9991999999999997E-3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0.66876521474999995</v>
      </c>
      <c r="D14" s="79">
        <v>0.63119051921299996</v>
      </c>
      <c r="E14" s="79">
        <v>0.63119051921299996</v>
      </c>
      <c r="F14" s="79">
        <v>0.45397782957600002</v>
      </c>
      <c r="G14" s="79">
        <v>0.45397782957600002</v>
      </c>
      <c r="H14" s="80">
        <v>0.39899000000000001</v>
      </c>
      <c r="I14" s="80">
        <v>0.39899000000000001</v>
      </c>
      <c r="J14" s="80">
        <v>0.39899000000000001</v>
      </c>
      <c r="K14" s="80">
        <v>0.39899000000000001</v>
      </c>
      <c r="L14" s="80">
        <v>0.36273000000000005</v>
      </c>
      <c r="M14" s="80">
        <v>0.36273000000000005</v>
      </c>
      <c r="N14" s="80">
        <v>0.36273000000000005</v>
      </c>
      <c r="O14" s="80">
        <v>0.36273000000000005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0.3505188310025979</v>
      </c>
      <c r="D15" s="77">
        <f t="shared" si="0"/>
        <v>0.33082486656721488</v>
      </c>
      <c r="E15" s="77">
        <f t="shared" si="0"/>
        <v>0.33082486656721488</v>
      </c>
      <c r="F15" s="77">
        <f t="shared" si="0"/>
        <v>0.2379426659976055</v>
      </c>
      <c r="G15" s="77">
        <f t="shared" si="0"/>
        <v>0.2379426659976055</v>
      </c>
      <c r="H15" s="77">
        <f t="shared" si="0"/>
        <v>0.20912198376526961</v>
      </c>
      <c r="I15" s="77">
        <f t="shared" si="0"/>
        <v>0.20912198376526961</v>
      </c>
      <c r="J15" s="77">
        <f t="shared" si="0"/>
        <v>0.20912198376526961</v>
      </c>
      <c r="K15" s="77">
        <f t="shared" si="0"/>
        <v>0.20912198376526961</v>
      </c>
      <c r="L15" s="77">
        <f t="shared" si="0"/>
        <v>0.19011708857659654</v>
      </c>
      <c r="M15" s="77">
        <f t="shared" si="0"/>
        <v>0.19011708857659654</v>
      </c>
      <c r="N15" s="77">
        <f t="shared" si="0"/>
        <v>0.19011708857659654</v>
      </c>
      <c r="O15" s="77">
        <f t="shared" si="0"/>
        <v>0.19011708857659654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0.55859999999999999</v>
      </c>
      <c r="D2" s="78">
        <v>0.36840000000000006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0.27149999999999996</v>
      </c>
      <c r="D3" s="78">
        <v>0.3075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0.1246</v>
      </c>
      <c r="D4" s="78">
        <v>0.29449999999999998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4.5300000000000007E-2</v>
      </c>
      <c r="D5" s="77">
        <f t="shared" ref="D5:G5" si="0">1-SUM(D2:D4)</f>
        <v>2.959999999999996E-2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0.13320000000000001</v>
      </c>
      <c r="D2" s="28">
        <v>0.13440000000000002</v>
      </c>
      <c r="E2" s="28">
        <v>0.13440000000000002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2.8465009999999999E-2</v>
      </c>
      <c r="D4" s="28">
        <v>2.8458070000000002E-2</v>
      </c>
      <c r="E4" s="28">
        <v>2.8458070000000002E-2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0.63119051921299996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0.39899000000000001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0.36273000000000005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0.36840000000000006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20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0.76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40.78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45.09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114.23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3.29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1.18</v>
      </c>
      <c r="E13" s="86" t="s">
        <v>201</v>
      </c>
    </row>
    <row r="14" spans="1:5" ht="15.75" customHeight="1" x14ac:dyDescent="0.25">
      <c r="A14" s="11" t="s">
        <v>189</v>
      </c>
      <c r="B14" s="85">
        <v>1.7000000000000001E-2</v>
      </c>
      <c r="C14" s="85">
        <v>0.95</v>
      </c>
      <c r="D14" s="86">
        <v>14.36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14.36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0.31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0.30299999999999999</v>
      </c>
      <c r="C18" s="85">
        <v>0.95</v>
      </c>
      <c r="D18" s="86">
        <v>2.73</v>
      </c>
      <c r="E18" s="86" t="s">
        <v>201</v>
      </c>
    </row>
    <row r="19" spans="1:5" ht="15.75" customHeight="1" x14ac:dyDescent="0.25">
      <c r="A19" s="53" t="s">
        <v>174</v>
      </c>
      <c r="B19" s="85">
        <v>0.47600000000000003</v>
      </c>
      <c r="C19" s="85">
        <f>(1-food_insecure)*0.95</f>
        <v>0.93574999999999997</v>
      </c>
      <c r="D19" s="86">
        <v>2.73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65.45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31.78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24.52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4.74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20.73</v>
      </c>
      <c r="E24" s="86" t="s">
        <v>201</v>
      </c>
    </row>
    <row r="25" spans="1:5" ht="15.75" customHeight="1" x14ac:dyDescent="0.25">
      <c r="A25" s="53" t="s">
        <v>87</v>
      </c>
      <c r="B25" s="85">
        <v>0.47399999999999998</v>
      </c>
      <c r="C25" s="85">
        <v>0.95</v>
      </c>
      <c r="D25" s="86">
        <v>20.72</v>
      </c>
      <c r="E25" s="86" t="s">
        <v>201</v>
      </c>
    </row>
    <row r="26" spans="1:5" ht="15.75" customHeight="1" x14ac:dyDescent="0.25">
      <c r="A26" s="53" t="s">
        <v>137</v>
      </c>
      <c r="B26" s="85">
        <v>2.3E-2</v>
      </c>
      <c r="C26" s="85">
        <v>0.95</v>
      </c>
      <c r="D26" s="86">
        <v>4.8099999999999996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20.73</v>
      </c>
      <c r="E27" s="86" t="s">
        <v>201</v>
      </c>
    </row>
    <row r="28" spans="1:5" ht="15.75" customHeight="1" x14ac:dyDescent="0.25">
      <c r="A28" s="53" t="s">
        <v>84</v>
      </c>
      <c r="B28" s="85">
        <v>0.36399999999999999</v>
      </c>
      <c r="C28" s="85">
        <v>0.95</v>
      </c>
      <c r="D28" s="86">
        <v>0.68</v>
      </c>
      <c r="E28" s="86" t="s">
        <v>201</v>
      </c>
    </row>
    <row r="29" spans="1:5" ht="15.75" customHeight="1" x14ac:dyDescent="0.25">
      <c r="A29" s="53" t="s">
        <v>58</v>
      </c>
      <c r="B29" s="85">
        <v>0.47600000000000003</v>
      </c>
      <c r="C29" s="85">
        <v>0.95</v>
      </c>
      <c r="D29" s="86">
        <v>73.150000000000006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299.64999999999998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317.63</v>
      </c>
      <c r="E31" s="86" t="s">
        <v>201</v>
      </c>
    </row>
    <row r="32" spans="1:5" ht="15.75" customHeight="1" x14ac:dyDescent="0.25">
      <c r="A32" s="53" t="s">
        <v>28</v>
      </c>
      <c r="B32" s="85">
        <v>0.74900000000000011</v>
      </c>
      <c r="C32" s="85">
        <v>0.95</v>
      </c>
      <c r="D32" s="86">
        <v>0.61</v>
      </c>
      <c r="E32" s="86" t="s">
        <v>201</v>
      </c>
    </row>
    <row r="33" spans="1:6" ht="15.75" customHeight="1" x14ac:dyDescent="0.25">
      <c r="A33" s="53" t="s">
        <v>83</v>
      </c>
      <c r="B33" s="85">
        <v>0.98099999999999998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0.75800000000000001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0.96499999999999997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0.875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0.78099999999999992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0.218</v>
      </c>
      <c r="C38" s="85">
        <v>0.95</v>
      </c>
      <c r="D38" s="86">
        <v>1.97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0.63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2020-09-02T12:56:57Z</dcterms:modified>
</cp:coreProperties>
</file>