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7A94EA66-2917-5343-A3D5-7B728357D7E7}" xr6:coauthVersionLast="33" xr6:coauthVersionMax="33" xr10:uidLastSave="{00000000-0000-0000-0000-000000000000}"/>
  <bookViews>
    <workbookView xWindow="-6180" yWindow="-21140" windowWidth="38400" windowHeight="21140" tabRatio="961" activeTab="9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7" l="1"/>
  <c r="D4" i="57"/>
  <c r="D5" i="57"/>
  <c r="D6" i="57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C2" i="57" l="1"/>
  <c r="C3" i="57"/>
  <c r="C4" i="57"/>
  <c r="C5" i="57"/>
  <c r="C6" i="57"/>
  <c r="D4" i="56"/>
  <c r="D5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4" i="56" l="1"/>
  <c r="E2" i="54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5" i="1"/>
  <c r="H3" i="2" l="1"/>
  <c r="K3" i="2" s="1"/>
  <c r="H4" i="2"/>
  <c r="K4" i="2" s="1"/>
  <c r="H5" i="2"/>
  <c r="J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J13" i="2" s="1"/>
  <c r="H14" i="2"/>
  <c r="K14" i="2" s="1"/>
  <c r="H15" i="2"/>
  <c r="J15" i="2" s="1"/>
  <c r="H2" i="2"/>
  <c r="J2" i="2" s="1"/>
  <c r="K5" i="2"/>
  <c r="J9" i="2" l="1"/>
  <c r="K13" i="2"/>
  <c r="J4" i="2"/>
  <c r="J12" i="2"/>
  <c r="J7" i="2"/>
  <c r="J11" i="2"/>
  <c r="J3" i="2"/>
  <c r="J8" i="2"/>
  <c r="K15" i="2"/>
  <c r="J6" i="2"/>
  <c r="J14" i="2"/>
  <c r="J10" i="2"/>
  <c r="K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F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<sst xmlns="http://schemas.openxmlformats.org/spreadsheetml/2006/main" count="339" uniqueCount="219">
  <si>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</si>
  <si>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</si>
  <si>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</si>
  <si>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</si>
  <si>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</si>
  <si>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</si>
  <si>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</si>
  <si>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</si>
  <si>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</si>
  <si>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</si>
  <si>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</si>
  <si>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</si>
  <si>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</si>
  <si>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</si>
  <si>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</si>
  <si>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</si>
  <si>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</si>
  <si>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</si>
  <si>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</si>
  <si>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</si>
  <si>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</si>
  <si>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</si>
  <si>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</si>
  <si>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</si>
  <si>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</si>
  <si>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</si>
  <si>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</si>
  <si>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</si>
  <si>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</si>
  <si>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</si>
  <si>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</si>
  <si>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</si>
  <si>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</si>
  <si>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</si>
  <si>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</si>
  <si>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</si>
  <si>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</si>
  <si>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</si>
  <si>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</si>
  <si>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</si>
  <si>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</si>
  <si>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</si>
  <si>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</si>
  <si>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</si>
  <si>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</si>
  <si>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</si>
  <si>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</si>
  <si>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</si>
  <si>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</si>
  <si>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</si>
  <si>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</si>
  <si>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</si>
  <si>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</si>
  <si>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</si>
  <si>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</si>
  <si>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</si>
  <si>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</si>
  <si>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</si>
  <si>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</si>
  <si>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</si>
  <si>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</si>
  <si>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</si>
  <si>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</si>
  <si>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</si>
  <si>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</si>
  <si>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</si>
  <si>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</si>
  <si>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</si>
  <si>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</si>
  <si>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</si>
  <si>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</si>
  <si>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</si>
  <si>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</si>
  <si>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</si>
  <si>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</si>
  <si>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</si>
  <si>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</si>
  <si>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</si>
  <si>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</si>
  <si>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</si>
  <si>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</si>
  <si>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</si>
  <si>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</si>
  <si>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</si>
  <si>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</si>
  <si>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</si>
  <si>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</si>
  <si>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</si>
  <si>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</si>
  <si>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</si>
  <si>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</si>
  <si>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</si>
  <si>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</si>
  <si>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</si>
  <si>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</si>
  <si>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</si>
  <si>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</si>
  <si>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</si>
  <si>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</si>
  <si>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</si>
  <si>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</si>
  <si>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</si>
  <si>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</si>
  <si>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</si>
  <si>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</si>
  <si>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</si>
  <si>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</si>
  <si>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</si>
  <si>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</si>
  <si>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</si>
  <si>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</si>
  <si>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</si>
  <si>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</si>
  <si>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</si>
  <si>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</si>
  <si>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</si>
  <si>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</si>
  <si>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</si>
  <si>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</si>
  <si>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</si>
  <si>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</si>
  <si>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</si>
  <si>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</si>
  <si>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</si>
  <si>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</si>
  <si>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</si>
  <si>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</si>
  <si>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</si>
  <si>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</si>
  <si>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</si>
  <si>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</si>
  <si>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</si>
  <si>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</si>
  <si>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</si>
  <si>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</si>
  <si>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</si>
  <si>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</si>
  <si>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</si>
  <si>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</si>
  <si>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</si>
  <si>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</si>
  <si>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</si>
  <si>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</si>
  <si>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</si>
  <si>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</si>
  <si>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</si>
  <si>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</si>
  <si>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</si>
  <si>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</si>
  <si>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</si>
  <si>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</si>
  <si>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</si>
  <si>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</si>
  <si>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</si>
  <si>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</si>
  <si>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</si>
  <si>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</si>
  <si>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</si>
  <si>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</si>
  <si>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</si>
  <si>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</si>
  <si>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</si>
  <si>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</si>
  <si>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</si>
  <si>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</si>
  <si>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</si>
  <si>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</si>
  <si>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</si>
  <si>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</si>
  <si>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</si>
  <si>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</si>
  <si>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</si>
  <si>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</si>
  <si>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</si>
  <si>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</si>
  <si>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</si>
  <si>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</si>
  <si>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</si>
  <si>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</si>
  <si>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</si>
  <si>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</si>
  <si>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</si>
  <si>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</si>
  <si>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</si>
  <si>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</si>
  <si>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</si>
  <si>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</si>
  <si>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</si>
  <si>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</si>
  <si>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</si>
  <si>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</si>
  <si>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</si>
  <si>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</si>
  <si>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</si>
  <si>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x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</si>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</sst>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  <xf numFmtId="0" fontId="8" fillId="0" borderId="0" xfId="0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C10" sqref="C10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185</v>
      </c>
      <c r="C1" s="62" t="s">
        <v>186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117</v>
      </c>
      <c r="C3" s="24">
        <v>0.28199999999999997</v>
      </c>
    </row>
    <row r="4" spans="1:3" ht="15" customHeight="1" x14ac:dyDescent="0.15">
      <c r="B4" s="12" t="s">
        <v>118</v>
      </c>
      <c r="C4" s="23">
        <v>1</v>
      </c>
    </row>
    <row r="5" spans="1:3" ht="15" customHeight="1" x14ac:dyDescent="0.15">
      <c r="B5" s="12" t="s">
        <v>116</v>
      </c>
      <c r="C5" s="23">
        <v>0.23</v>
      </c>
    </row>
    <row r="6" spans="1:3" ht="15" customHeight="1" x14ac:dyDescent="0.15">
      <c r="B6" s="9" t="s">
        <v>119</v>
      </c>
      <c r="C6" s="24">
        <v>0.51</v>
      </c>
    </row>
    <row r="7" spans="1:3" ht="15" customHeight="1" x14ac:dyDescent="0.15">
      <c r="B7" s="9" t="s">
        <v>120</v>
      </c>
      <c r="C7" s="24">
        <v>0.37</v>
      </c>
    </row>
    <row r="8" spans="1:3" ht="15" customHeight="1" x14ac:dyDescent="0.15">
      <c r="B8" s="9" t="s">
        <v>121</v>
      </c>
      <c r="C8" s="24">
        <v>0.221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105</v>
      </c>
      <c r="C11" s="23">
        <v>0.3</v>
      </c>
    </row>
    <row r="12" spans="1:3" ht="15" customHeight="1" x14ac:dyDescent="0.15">
      <c r="B12" s="12" t="s">
        <v>106</v>
      </c>
      <c r="C12" s="23">
        <v>0</v>
      </c>
    </row>
    <row r="13" spans="1:3" ht="15" customHeight="1" x14ac:dyDescent="0.15">
      <c r="B13" s="12" t="s">
        <v>107</v>
      </c>
      <c r="C13" s="23">
        <v>0</v>
      </c>
    </row>
    <row r="14" spans="1:3" ht="15" customHeight="1" x14ac:dyDescent="0.15">
      <c r="B14" s="12" t="s">
        <v>108</v>
      </c>
      <c r="C14" s="23">
        <v>0.8</v>
      </c>
    </row>
    <row r="15" spans="1:3" ht="15" customHeight="1" x14ac:dyDescent="0.15">
      <c r="B15" s="12" t="s">
        <v>109</v>
      </c>
      <c r="C15" s="26">
        <f>1-frac_rice-frac_wheat-frac_maize</f>
        <v>0.19999999999999996</v>
      </c>
    </row>
    <row r="16" spans="1:3" ht="15" customHeight="1" x14ac:dyDescent="0.15">
      <c r="B16" s="15"/>
    </row>
    <row r="17" spans="1:5" ht="15" customHeight="1" x14ac:dyDescent="0.15">
      <c r="A17" s="15" t="s">
        <v>110</v>
      </c>
    </row>
    <row r="18" spans="1:5" ht="15" customHeight="1" x14ac:dyDescent="0.15">
      <c r="B18" s="27" t="s">
        <v>112</v>
      </c>
      <c r="C18" s="23">
        <v>0.127</v>
      </c>
    </row>
    <row r="19" spans="1:5" ht="15" customHeight="1" x14ac:dyDescent="0.15">
      <c r="B19" s="27" t="s">
        <v>113</v>
      </c>
      <c r="C19" s="23">
        <v>0.45200000000000001</v>
      </c>
    </row>
    <row r="20" spans="1:5" ht="15" customHeight="1" x14ac:dyDescent="0.15">
      <c r="B20" s="27" t="s">
        <v>114</v>
      </c>
      <c r="C20" s="23">
        <v>0.33400000000000002</v>
      </c>
    </row>
    <row r="21" spans="1:5" ht="15" customHeight="1" x14ac:dyDescent="0.15">
      <c r="B21" s="27" t="s">
        <v>115</v>
      </c>
      <c r="C21" s="23">
        <v>8.6999999999999994E-2</v>
      </c>
    </row>
    <row r="22" spans="1:5" ht="15" customHeight="1" x14ac:dyDescent="0.15"/>
    <row r="23" spans="1:5" ht="15" customHeight="1" x14ac:dyDescent="0.15">
      <c r="A23" s="4" t="s">
        <v>156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4" t="s">
        <v>103</v>
      </c>
      <c r="C25" s="25">
        <v>25</v>
      </c>
    </row>
    <row r="26" spans="1:5" ht="15" customHeight="1" x14ac:dyDescent="0.15">
      <c r="B26" s="19" t="s">
        <v>102</v>
      </c>
      <c r="C26" s="25">
        <v>43</v>
      </c>
      <c r="D26" s="20"/>
      <c r="E26" s="21"/>
    </row>
    <row r="27" spans="1:5" ht="15" customHeight="1" x14ac:dyDescent="0.15">
      <c r="B27" s="19" t="s">
        <v>101</v>
      </c>
      <c r="C27" s="25">
        <v>67</v>
      </c>
      <c r="D27" s="20"/>
      <c r="E27" s="20"/>
    </row>
    <row r="28" spans="1:5" ht="15" customHeight="1" x14ac:dyDescent="0.15">
      <c r="B28" s="19" t="s">
        <v>192</v>
      </c>
      <c r="C28" s="25">
        <v>4.01</v>
      </c>
    </row>
    <row r="29" spans="1:5" ht="15" customHeight="1" x14ac:dyDescent="0.15">
      <c r="B29" s="19" t="s">
        <v>100</v>
      </c>
      <c r="C29" s="23">
        <v>0.13</v>
      </c>
    </row>
    <row r="30" spans="1:5" ht="15" customHeight="1" x14ac:dyDescent="0.15">
      <c r="B30" s="64" t="s">
        <v>104</v>
      </c>
      <c r="C30" s="25">
        <v>22.4</v>
      </c>
    </row>
    <row r="31" spans="1:5" ht="15.75" customHeight="1" x14ac:dyDescent="0.15">
      <c r="D31" s="20"/>
    </row>
    <row r="32" spans="1:5" ht="15.75" customHeight="1" x14ac:dyDescent="0.15">
      <c r="A32" s="15" t="s">
        <v>152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141</v>
      </c>
      <c r="C39" s="7">
        <v>1.66</v>
      </c>
      <c r="D39" s="20"/>
    </row>
    <row r="40" spans="1:5" ht="15" customHeight="1" x14ac:dyDescent="0.15">
      <c r="B40" s="19" t="s">
        <v>142</v>
      </c>
      <c r="C40" s="7">
        <v>1.66</v>
      </c>
    </row>
    <row r="41" spans="1:5" ht="15.75" customHeight="1" x14ac:dyDescent="0.15">
      <c r="B41" s="19" t="s">
        <v>143</v>
      </c>
      <c r="C41" s="7">
        <v>5.64</v>
      </c>
    </row>
    <row r="42" spans="1:5" ht="15.75" customHeight="1" x14ac:dyDescent="0.15">
      <c r="B42" s="19" t="s">
        <v>144</v>
      </c>
      <c r="C42" s="7">
        <v>5.43</v>
      </c>
    </row>
    <row r="43" spans="1:5" ht="15.75" customHeight="1" x14ac:dyDescent="0.15">
      <c r="B43" s="19" t="s">
        <v>145</v>
      </c>
      <c r="C43" s="7">
        <v>1.91</v>
      </c>
    </row>
    <row r="45" spans="1:5" ht="15.75" customHeight="1" x14ac:dyDescent="0.15">
      <c r="A45" s="15" t="s">
        <v>153</v>
      </c>
    </row>
    <row r="46" spans="1:5" ht="15.75" customHeight="1" x14ac:dyDescent="0.15">
      <c r="B46" s="9" t="s">
        <v>122</v>
      </c>
      <c r="C46" s="24">
        <v>0.2</v>
      </c>
    </row>
    <row r="47" spans="1:5" ht="15.75" customHeight="1" x14ac:dyDescent="0.15">
      <c r="B47" s="19" t="s">
        <v>150</v>
      </c>
      <c r="C47" s="24">
        <v>0.42</v>
      </c>
    </row>
    <row r="48" spans="1:5" ht="15.75" customHeight="1" x14ac:dyDescent="0.15">
      <c r="B48" s="19" t="s">
        <v>154</v>
      </c>
      <c r="C48" s="24">
        <v>1</v>
      </c>
    </row>
    <row r="49" spans="1:3" ht="15.75" customHeight="1" x14ac:dyDescent="0.15">
      <c r="B49" s="19" t="s">
        <v>155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3"/>
  <sheetViews>
    <sheetView tabSelected="1" workbookViewId="0">
      <selection activeCell="D7" sqref="D7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3" t="s">
        <v>70</v>
      </c>
      <c r="B1" s="83" t="s">
        <v>203</v>
      </c>
      <c r="C1" s="82" t="s">
        <v>202</v>
      </c>
      <c r="D1" s="81" t="s">
        <v>201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15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" customHeight="1" x14ac:dyDescent="0.15">
      <c r="A6" s="74" t="s">
        <v>63</v>
      </c>
      <c r="B6" s="75">
        <v>0.36</v>
      </c>
      <c r="C6" s="75">
        <v>0.95</v>
      </c>
      <c r="D6" s="76">
        <v>0.25</v>
      </c>
      <c r="E6" s="79"/>
    </row>
    <row r="7" spans="1:5" ht="15.75" customHeight="1" x14ac:dyDescent="0.15">
      <c r="A7" s="93" t="s">
        <v>214</v>
      </c>
      <c r="B7" s="75">
        <v>0</v>
      </c>
      <c r="C7" s="75">
        <v>0.95</v>
      </c>
      <c r="D7" s="76">
        <v>0.73</v>
      </c>
    </row>
    <row r="8" spans="1:5" ht="15.75" customHeight="1" x14ac:dyDescent="0.15">
      <c r="A8" s="93" t="s">
        <v>215</v>
      </c>
      <c r="B8" s="75">
        <v>0</v>
      </c>
      <c r="C8" s="75">
        <v>0.95</v>
      </c>
      <c r="D8" s="76">
        <v>1.78</v>
      </c>
    </row>
    <row r="9" spans="1:5" ht="15.75" customHeight="1" x14ac:dyDescent="0.15">
      <c r="A9" s="93" t="s">
        <v>216</v>
      </c>
      <c r="B9" s="75">
        <v>0</v>
      </c>
      <c r="C9" s="75">
        <v>0.95</v>
      </c>
      <c r="D9" s="76">
        <v>0.24</v>
      </c>
    </row>
    <row r="10" spans="1:5" ht="15.75" customHeight="1" x14ac:dyDescent="0.15">
      <c r="A10" s="93" t="s">
        <v>217</v>
      </c>
      <c r="B10" s="75">
        <v>0</v>
      </c>
      <c r="C10" s="75">
        <v>0.95</v>
      </c>
      <c r="D10" s="76">
        <v>0.55000000000000004</v>
      </c>
    </row>
    <row r="11" spans="1:5" ht="15.75" customHeight="1" x14ac:dyDescent="0.15">
      <c r="A11" s="14" t="s">
        <v>213</v>
      </c>
      <c r="B11" s="75">
        <v>0</v>
      </c>
      <c r="C11" s="75">
        <v>0.95</v>
      </c>
      <c r="D11" s="76">
        <v>0.73</v>
      </c>
    </row>
    <row r="12" spans="1:5" ht="15.75" customHeight="1" x14ac:dyDescent="0.15">
      <c r="A12" s="14" t="s">
        <v>218</v>
      </c>
      <c r="B12" s="75">
        <v>0</v>
      </c>
      <c r="C12" s="75">
        <v>0.95</v>
      </c>
      <c r="D12" s="76">
        <v>1.78</v>
      </c>
    </row>
    <row r="13" spans="1:5" ht="15.75" customHeight="1" x14ac:dyDescent="0.15">
      <c r="A13" s="74" t="s">
        <v>57</v>
      </c>
      <c r="B13" s="75">
        <v>0.34599999999999997</v>
      </c>
      <c r="C13" s="75">
        <v>0.95</v>
      </c>
      <c r="D13" s="76">
        <v>2.06</v>
      </c>
      <c r="E13" s="65"/>
    </row>
    <row r="14" spans="1:5" ht="15.75" customHeight="1" x14ac:dyDescent="0.15">
      <c r="A14" s="74" t="s">
        <v>47</v>
      </c>
      <c r="B14" s="75">
        <v>0.80800000000000005</v>
      </c>
      <c r="C14" s="75">
        <v>0.95</v>
      </c>
      <c r="D14" s="76">
        <v>0.05</v>
      </c>
      <c r="E14" s="65"/>
    </row>
    <row r="15" spans="1:5" ht="15.75" customHeight="1" x14ac:dyDescent="0.15">
      <c r="A15" s="74" t="s">
        <v>195</v>
      </c>
      <c r="B15" s="75">
        <v>0</v>
      </c>
      <c r="C15" s="75">
        <v>0.95</v>
      </c>
      <c r="D15" s="92">
        <f>SUMPRODUCT(('IYCF cost'!$C$2:$E$6)*('IYCF packages'!$C$2:$E$6&lt;&gt;""))</f>
        <v>10.49</v>
      </c>
    </row>
    <row r="16" spans="1:5" ht="15.75" customHeight="1" x14ac:dyDescent="0.15">
      <c r="A16" s="74" t="s">
        <v>157</v>
      </c>
      <c r="B16" s="75">
        <v>0</v>
      </c>
      <c r="C16" s="75">
        <v>0.95</v>
      </c>
      <c r="D16" s="76">
        <v>50</v>
      </c>
      <c r="E16" s="65"/>
    </row>
    <row r="17" spans="1:6" ht="15.75" customHeight="1" x14ac:dyDescent="0.15">
      <c r="A17" s="74" t="s">
        <v>34</v>
      </c>
      <c r="B17" s="75">
        <v>0.50800000000000001</v>
      </c>
      <c r="C17" s="75">
        <v>0.95</v>
      </c>
      <c r="D17" s="76">
        <v>2.61</v>
      </c>
      <c r="E17" s="65"/>
    </row>
    <row r="18" spans="1:6" ht="15.75" customHeight="1" x14ac:dyDescent="0.15">
      <c r="A18" s="74" t="s">
        <v>99</v>
      </c>
      <c r="B18" s="75">
        <v>0</v>
      </c>
      <c r="C18" s="75">
        <v>0.95</v>
      </c>
      <c r="D18" s="76">
        <v>1</v>
      </c>
      <c r="E18" s="65"/>
    </row>
    <row r="19" spans="1:6" ht="15.75" customHeight="1" x14ac:dyDescent="0.15">
      <c r="A19" s="74" t="s">
        <v>98</v>
      </c>
      <c r="B19" s="75">
        <v>0</v>
      </c>
      <c r="C19" s="75">
        <v>0.95</v>
      </c>
      <c r="D19" s="76">
        <v>1</v>
      </c>
      <c r="E19" s="78"/>
    </row>
    <row r="20" spans="1:6" ht="15.75" customHeight="1" x14ac:dyDescent="0.15">
      <c r="A20" s="74" t="s">
        <v>158</v>
      </c>
      <c r="B20" s="75">
        <v>0.1</v>
      </c>
      <c r="C20" s="75">
        <v>0.95</v>
      </c>
      <c r="D20" s="76">
        <v>4.6500000000000004</v>
      </c>
      <c r="E20" s="65"/>
    </row>
    <row r="21" spans="1:6" ht="15.75" customHeight="1" x14ac:dyDescent="0.15">
      <c r="A21" s="74" t="s">
        <v>59</v>
      </c>
      <c r="B21" s="75">
        <v>0.3538</v>
      </c>
      <c r="C21" s="75">
        <v>0.95</v>
      </c>
      <c r="D21" s="76">
        <v>3.78</v>
      </c>
      <c r="E21" s="65"/>
    </row>
    <row r="22" spans="1:6" ht="15.75" customHeight="1" x14ac:dyDescent="0.15">
      <c r="A22" s="74" t="s">
        <v>95</v>
      </c>
      <c r="B22" s="75">
        <v>0</v>
      </c>
      <c r="C22" s="75">
        <v>0.95</v>
      </c>
      <c r="D22" s="76">
        <v>1</v>
      </c>
    </row>
    <row r="23" spans="1:6" ht="15.75" customHeight="1" x14ac:dyDescent="0.15">
      <c r="A23" s="74" t="s">
        <v>58</v>
      </c>
      <c r="B23" s="75">
        <v>0</v>
      </c>
      <c r="C23" s="75">
        <v>0.95</v>
      </c>
      <c r="D23" s="76">
        <v>48</v>
      </c>
    </row>
    <row r="24" spans="1:6" ht="15.75" customHeight="1" x14ac:dyDescent="0.15">
      <c r="A24" s="74" t="s">
        <v>67</v>
      </c>
      <c r="B24" s="75">
        <v>0</v>
      </c>
      <c r="C24" s="75">
        <v>0.95</v>
      </c>
      <c r="D24" s="77">
        <f>90*AVERAGE('Incidence of conditions'!B4:F4) + 40*AVERAGE('Incidence of conditions'!B3:F3)*IF(ISBLANK(manage_mam), 0, 1)</f>
        <v>10.015195269175592</v>
      </c>
    </row>
    <row r="25" spans="1:6" ht="15.75" customHeight="1" x14ac:dyDescent="0.15">
      <c r="A25" s="74" t="s">
        <v>28</v>
      </c>
      <c r="B25" s="75">
        <v>0.89970000000000006</v>
      </c>
      <c r="C25" s="75">
        <v>0.95</v>
      </c>
      <c r="D25" s="76">
        <v>0.41</v>
      </c>
    </row>
    <row r="26" spans="1:6" ht="15.75" customHeight="1" x14ac:dyDescent="0.15">
      <c r="A26" s="74" t="s">
        <v>94</v>
      </c>
      <c r="B26" s="75">
        <v>0.80700000000000005</v>
      </c>
      <c r="C26" s="75">
        <v>0.95</v>
      </c>
      <c r="D26" s="76">
        <v>0.9</v>
      </c>
    </row>
    <row r="27" spans="1:6" ht="15.75" customHeight="1" x14ac:dyDescent="0.15">
      <c r="A27" s="74" t="s">
        <v>93</v>
      </c>
      <c r="B27" s="75">
        <v>0.73199999999999998</v>
      </c>
      <c r="C27" s="75">
        <v>0.95</v>
      </c>
      <c r="D27" s="76">
        <v>0.9</v>
      </c>
    </row>
    <row r="28" spans="1:6" ht="15.75" customHeight="1" x14ac:dyDescent="0.15">
      <c r="A28" s="74" t="s">
        <v>92</v>
      </c>
      <c r="B28" s="75">
        <v>0.316</v>
      </c>
      <c r="C28" s="75">
        <v>0.95</v>
      </c>
      <c r="D28" s="76">
        <v>79</v>
      </c>
    </row>
    <row r="29" spans="1:6" ht="15.75" customHeight="1" x14ac:dyDescent="0.15">
      <c r="A29" s="74" t="s">
        <v>90</v>
      </c>
      <c r="B29" s="75">
        <v>0.59699999999999998</v>
      </c>
      <c r="C29" s="75">
        <v>0.95</v>
      </c>
      <c r="D29" s="76">
        <v>31</v>
      </c>
    </row>
    <row r="30" spans="1:6" s="57" customFormat="1" ht="15.75" customHeight="1" x14ac:dyDescent="0.15">
      <c r="A30" s="74" t="s">
        <v>91</v>
      </c>
      <c r="B30" s="75">
        <v>0.19900000000000001</v>
      </c>
      <c r="C30" s="75">
        <v>0.95</v>
      </c>
      <c r="D30" s="76">
        <v>102</v>
      </c>
      <c r="F30" s="56"/>
    </row>
    <row r="31" spans="1:6" ht="15.75" customHeight="1" x14ac:dyDescent="0.15">
      <c r="A31" s="74" t="s">
        <v>96</v>
      </c>
      <c r="B31" s="75">
        <v>0.13400000000000001</v>
      </c>
      <c r="C31" s="75">
        <v>0.95</v>
      </c>
      <c r="D31" s="76">
        <v>5.53</v>
      </c>
    </row>
    <row r="32" spans="1:6" ht="15.75" customHeight="1" x14ac:dyDescent="0.15">
      <c r="A32" s="74" t="s">
        <v>60</v>
      </c>
      <c r="B32" s="75">
        <v>0</v>
      </c>
      <c r="C32" s="75">
        <v>0.95</v>
      </c>
      <c r="D32" s="76">
        <v>1</v>
      </c>
    </row>
    <row r="33" spans="6:6" ht="15.75" customHeight="1" x14ac:dyDescent="0.15">
      <c r="F33" s="57"/>
    </row>
  </sheetData>
  <sortState ref="A2:D32">
    <sortCondition ref="A2:A32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E5" sqref="E5:E6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204</v>
      </c>
      <c r="B1" s="88" t="s">
        <v>199</v>
      </c>
      <c r="C1" s="88" t="s">
        <v>198</v>
      </c>
      <c r="D1" s="88" t="s">
        <v>197</v>
      </c>
      <c r="E1" s="88" t="s">
        <v>196</v>
      </c>
    </row>
    <row r="2" spans="1:5" x14ac:dyDescent="0.2">
      <c r="A2" s="87" t="s">
        <v>185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2" sqref="B2"/>
    </sheetView>
  </sheetViews>
  <sheetFormatPr baseColWidth="10" defaultColWidth="11.5" defaultRowHeight="13" x14ac:dyDescent="0.15"/>
  <cols>
    <col min="1" max="1" width="53" style="74" bestFit="1" customWidth="1"/>
    <col min="2" max="2" width="86" style="56" bestFit="1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206</v>
      </c>
      <c r="C1" s="61" t="s">
        <v>205</v>
      </c>
    </row>
    <row r="2" spans="1:3" x14ac:dyDescent="0.15">
      <c r="A2" s="14" t="s">
        <v>213</v>
      </c>
      <c r="B2" s="70" t="s">
        <v>59</v>
      </c>
      <c r="C2" s="70"/>
    </row>
    <row r="3" spans="1:3" x14ac:dyDescent="0.15">
      <c r="A3" s="14" t="s">
        <v>218</v>
      </c>
      <c r="B3" s="70" t="s">
        <v>59</v>
      </c>
      <c r="C3" s="70"/>
    </row>
    <row r="4" spans="1:3" x14ac:dyDescent="0.15">
      <c r="A4" s="74" t="s">
        <v>58</v>
      </c>
      <c r="B4" s="70" t="s">
        <v>157</v>
      </c>
      <c r="C4" s="70"/>
    </row>
    <row r="5" spans="1:3" x14ac:dyDescent="0.15">
      <c r="A5" s="74" t="s">
        <v>158</v>
      </c>
      <c r="B5" s="70" t="s">
        <v>157</v>
      </c>
      <c r="C5" s="70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0" t="s">
        <v>68</v>
      </c>
    </row>
    <row r="3" spans="1:1" x14ac:dyDescent="0.15">
      <c r="A3" s="70" t="s">
        <v>57</v>
      </c>
    </row>
    <row r="4" spans="1:1" x14ac:dyDescent="0.15">
      <c r="A4" s="70" t="s">
        <v>34</v>
      </c>
    </row>
    <row r="5" spans="1:1" x14ac:dyDescent="0.15">
      <c r="A5" s="70" t="s">
        <v>94</v>
      </c>
    </row>
    <row r="6" spans="1:1" x14ac:dyDescent="0.15">
      <c r="A6" s="70" t="s">
        <v>93</v>
      </c>
    </row>
    <row r="7" spans="1:1" x14ac:dyDescent="0.15">
      <c r="A7" s="70" t="s">
        <v>92</v>
      </c>
    </row>
    <row r="8" spans="1:1" x14ac:dyDescent="0.15">
      <c r="A8" s="70" t="s">
        <v>90</v>
      </c>
    </row>
    <row r="9" spans="1:1" x14ac:dyDescent="0.15">
      <c r="A9" s="70" t="s">
        <v>91</v>
      </c>
    </row>
    <row r="10" spans="1:1" x14ac:dyDescent="0.15">
      <c r="A10" s="70"/>
    </row>
    <row r="11" spans="1:1" x14ac:dyDescent="0.15">
      <c r="A11" s="70"/>
    </row>
    <row r="12" spans="1:1" x14ac:dyDescent="0.15">
      <c r="A12" s="70"/>
    </row>
    <row r="13" spans="1:1" x14ac:dyDescent="0.15">
      <c r="A13" s="70"/>
    </row>
    <row r="14" spans="1:1" x14ac:dyDescent="0.15">
      <c r="A14" s="70"/>
    </row>
    <row r="15" spans="1:1" x14ac:dyDescent="0.15">
      <c r="A15" s="70"/>
    </row>
    <row r="16" spans="1:1" x14ac:dyDescent="0.15">
      <c r="A16" s="70"/>
    </row>
    <row r="17" spans="1:1" x14ac:dyDescent="0.15">
      <c r="A17" s="70"/>
    </row>
    <row r="18" spans="1:1" x14ac:dyDescent="0.15">
      <c r="A18" s="70"/>
    </row>
    <row r="19" spans="1:1" x14ac:dyDescent="0.15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1.66</v>
      </c>
      <c r="C2" s="37">
        <f>'Baseline year population inputs'!C40</f>
        <v>1.66</v>
      </c>
      <c r="D2" s="37">
        <f>'Baseline year population inputs'!C41</f>
        <v>5.64</v>
      </c>
      <c r="E2" s="37">
        <f>'Baseline year population inputs'!C42</f>
        <v>5.43</v>
      </c>
      <c r="F2" s="37">
        <f>'Baseline year population inputs'!C43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8"/>
  <sheetViews>
    <sheetView zoomScale="85" zoomScaleNormal="118" workbookViewId="0">
      <selection activeCell="D5" sqref="D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170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157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158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218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1" t="s">
        <v>37</v>
      </c>
      <c r="B22" s="93" t="s">
        <v>68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15">
      <c r="B23" s="93" t="s">
        <v>214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f>(1-food_insecure)*(0.49)*(1-school_attendance) + food_insecure*(0.7)*(1-school_attendance)</f>
        <v>0.42289939999999993</v>
      </c>
      <c r="M23" s="54">
        <f>(1-food_insecure)*(0.49)+food_insecure*(0.7)</f>
        <v>0.54921999999999993</v>
      </c>
      <c r="N23" s="54">
        <f>(1-food_insecure)*(0.49)+food_insecure*(0.7)</f>
        <v>0.54921999999999993</v>
      </c>
      <c r="O23" s="54">
        <f>(1-food_insecure)*(0.49)+food_insecure*(0.7)</f>
        <v>0.54921999999999993</v>
      </c>
    </row>
    <row r="24" spans="1:15" ht="15.75" customHeight="1" x14ac:dyDescent="0.15">
      <c r="B24" s="93" t="s">
        <v>215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(1-food_insecure)*(0.21)*(1-school_attendance) + food_insecure*(0.3)*(1-school_attendance)</f>
        <v>0.18124259999999998</v>
      </c>
      <c r="M24" s="54">
        <f>(1-food_insecure)*(0.21)+food_insecure*(0.3)</f>
        <v>0.23537999999999998</v>
      </c>
      <c r="N24" s="54">
        <f>(1-food_insecure)*(0.21)+food_insecure*(0.3)</f>
        <v>0.23537999999999998</v>
      </c>
      <c r="O24" s="54">
        <f>(1-food_insecure)*(0.21)+food_insecure*(0.3)</f>
        <v>0.23537999999999998</v>
      </c>
    </row>
    <row r="25" spans="1:15" ht="15.75" customHeight="1" x14ac:dyDescent="0.15">
      <c r="B25" s="93" t="s">
        <v>216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(1-food_insecure)*(0.3)*(1-school_attendance)</f>
        <v>0.16585799999999998</v>
      </c>
      <c r="M25" s="54">
        <f>(1-food_insecure)*(0.3)</f>
        <v>0.21539999999999998</v>
      </c>
      <c r="N25" s="54">
        <f>(1-food_insecure)*(0.3)</f>
        <v>0.21539999999999998</v>
      </c>
      <c r="O25" s="54">
        <f>(1-food_insecure)*(0.3)</f>
        <v>0.21539999999999998</v>
      </c>
    </row>
    <row r="26" spans="1:15" ht="15.75" customHeight="1" x14ac:dyDescent="0.15">
      <c r="B26" s="93" t="s">
        <v>217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(1-food_insecure)*1*school_attendance + food_insecure*1*school_attendance</f>
        <v>0.23</v>
      </c>
      <c r="M26" s="54">
        <v>0</v>
      </c>
      <c r="N26" s="54">
        <v>0</v>
      </c>
      <c r="O26" s="54">
        <v>0</v>
      </c>
    </row>
    <row r="27" spans="1:15" ht="15.75" customHeight="1" x14ac:dyDescent="0.15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15">
      <c r="A28" s="4" t="s">
        <v>35</v>
      </c>
      <c r="B28" s="14" t="s">
        <v>63</v>
      </c>
      <c r="C28" s="54">
        <v>0</v>
      </c>
      <c r="D28" s="54">
        <v>0</v>
      </c>
      <c r="E28" s="54">
        <f t="shared" ref="E28:O28" si="0">frac_maize</f>
        <v>0.8</v>
      </c>
      <c r="F28" s="54">
        <f t="shared" si="0"/>
        <v>0.8</v>
      </c>
      <c r="G28" s="54">
        <f t="shared" si="0"/>
        <v>0.8</v>
      </c>
      <c r="H28" s="54">
        <f t="shared" si="0"/>
        <v>0.8</v>
      </c>
      <c r="I28" s="54">
        <f t="shared" si="0"/>
        <v>0.8</v>
      </c>
      <c r="J28" s="54">
        <f t="shared" si="0"/>
        <v>0.8</v>
      </c>
      <c r="K28" s="54">
        <f t="shared" si="0"/>
        <v>0.8</v>
      </c>
      <c r="L28" s="54">
        <f t="shared" si="0"/>
        <v>0.8</v>
      </c>
      <c r="M28" s="54">
        <f t="shared" si="0"/>
        <v>0.8</v>
      </c>
      <c r="N28" s="54">
        <f t="shared" si="0"/>
        <v>0.8</v>
      </c>
      <c r="O28" s="54">
        <f t="shared" si="0"/>
        <v>0.8</v>
      </c>
    </row>
    <row r="29" spans="1:15" ht="15.75" customHeight="1" x14ac:dyDescent="0.15">
      <c r="B29" s="14" t="s">
        <v>64</v>
      </c>
      <c r="C29" s="54">
        <v>0</v>
      </c>
      <c r="D29" s="54">
        <v>0</v>
      </c>
      <c r="E29" s="54">
        <f t="shared" ref="E29:O29" si="1">frac_rice</f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4">
        <f t="shared" si="1"/>
        <v>0</v>
      </c>
      <c r="M29" s="54">
        <f t="shared" si="1"/>
        <v>0</v>
      </c>
      <c r="N29" s="54">
        <f t="shared" si="1"/>
        <v>0</v>
      </c>
      <c r="O29" s="54">
        <f t="shared" si="1"/>
        <v>0</v>
      </c>
    </row>
    <row r="30" spans="1:15" ht="15.75" customHeight="1" x14ac:dyDescent="0.15">
      <c r="B30" s="14" t="s">
        <v>62</v>
      </c>
      <c r="C30" s="54">
        <v>0</v>
      </c>
      <c r="D30" s="54">
        <v>0</v>
      </c>
      <c r="E30" s="54">
        <f t="shared" ref="E30:O30" si="2">frac_wheat</f>
        <v>0</v>
      </c>
      <c r="F30" s="54">
        <f t="shared" si="2"/>
        <v>0</v>
      </c>
      <c r="G30" s="54">
        <f t="shared" si="2"/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4">
        <f t="shared" si="2"/>
        <v>0</v>
      </c>
      <c r="M30" s="54">
        <f t="shared" si="2"/>
        <v>0</v>
      </c>
      <c r="N30" s="54">
        <f t="shared" si="2"/>
        <v>0</v>
      </c>
      <c r="O30" s="54">
        <f t="shared" si="2"/>
        <v>0</v>
      </c>
    </row>
    <row r="31" spans="1:15" ht="15.75" customHeight="1" x14ac:dyDescent="0.15">
      <c r="B31" s="14" t="s">
        <v>47</v>
      </c>
      <c r="C31" s="54">
        <v>0</v>
      </c>
      <c r="D31" s="54">
        <v>0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L31" s="54">
        <v>1</v>
      </c>
      <c r="M31" s="54">
        <v>1</v>
      </c>
      <c r="N31" s="54">
        <v>1</v>
      </c>
      <c r="O31" s="54">
        <v>1</v>
      </c>
    </row>
    <row r="32" spans="1:15" ht="15.75" customHeight="1" x14ac:dyDescent="0.15">
      <c r="B32" s="14" t="s">
        <v>34</v>
      </c>
      <c r="C32" s="54">
        <f t="shared" ref="C32:O32" si="3">frac_malaria_risk</f>
        <v>1</v>
      </c>
      <c r="D32" s="54">
        <f t="shared" si="3"/>
        <v>1</v>
      </c>
      <c r="E32" s="54">
        <f t="shared" si="3"/>
        <v>1</v>
      </c>
      <c r="F32" s="54">
        <f t="shared" si="3"/>
        <v>1</v>
      </c>
      <c r="G32" s="54">
        <f t="shared" si="3"/>
        <v>1</v>
      </c>
      <c r="H32" s="54">
        <f t="shared" si="3"/>
        <v>1</v>
      </c>
      <c r="I32" s="54">
        <f t="shared" si="3"/>
        <v>1</v>
      </c>
      <c r="J32" s="54">
        <f t="shared" si="3"/>
        <v>1</v>
      </c>
      <c r="K32" s="54">
        <f t="shared" si="3"/>
        <v>1</v>
      </c>
      <c r="L32" s="54">
        <f t="shared" si="3"/>
        <v>1</v>
      </c>
      <c r="M32" s="54">
        <f t="shared" si="3"/>
        <v>1</v>
      </c>
      <c r="N32" s="54">
        <f t="shared" si="3"/>
        <v>1</v>
      </c>
      <c r="O32" s="54">
        <f t="shared" si="3"/>
        <v>1</v>
      </c>
    </row>
    <row r="33" spans="1:15" ht="15.75" customHeight="1" x14ac:dyDescent="0.15">
      <c r="B33" s="52" t="s">
        <v>94</v>
      </c>
      <c r="C33" s="54">
        <v>1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</row>
    <row r="34" spans="1:15" ht="15.75" customHeight="1" x14ac:dyDescent="0.15">
      <c r="A34" s="5"/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s="5" customFormat="1" ht="15.75" customHeight="1" x14ac:dyDescent="0.15"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90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91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ht="15.75" customHeight="1" x14ac:dyDescent="0.15">
      <c r="B38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184</v>
      </c>
      <c r="B1" s="61" t="s">
        <v>183</v>
      </c>
      <c r="C1" s="61" t="s">
        <v>182</v>
      </c>
      <c r="D1" s="61" t="s">
        <v>181</v>
      </c>
      <c r="E1" s="61" t="s">
        <v>180</v>
      </c>
    </row>
    <row r="2" spans="1:5" ht="14" x14ac:dyDescent="0.15">
      <c r="A2" s="60" t="s">
        <v>179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178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177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176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175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174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173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172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171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G25" sqref="G25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126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K15"/>
  <sheetViews>
    <sheetView topLeftCell="C1" zoomScale="85" zoomScaleNormal="85" workbookViewId="0">
      <selection activeCell="H9" sqref="H9"/>
    </sheetView>
  </sheetViews>
  <sheetFormatPr baseColWidth="10" defaultColWidth="14.5" defaultRowHeight="15.75" customHeight="1" x14ac:dyDescent="0.15"/>
  <cols>
    <col min="1" max="1" width="8.5" style="15" customWidth="1"/>
    <col min="2" max="9" width="16.83203125" style="15" customWidth="1"/>
    <col min="10" max="10" width="18.6640625" style="16" customWidth="1"/>
    <col min="11" max="11" width="16.83203125" style="15" customWidth="1"/>
    <col min="12" max="16384" width="14.5" style="15"/>
  </cols>
  <sheetData>
    <row r="1" spans="1:11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148</v>
      </c>
      <c r="J1" s="96" t="s">
        <v>147</v>
      </c>
      <c r="K1" s="31" t="s">
        <v>36</v>
      </c>
    </row>
    <row r="2" spans="1:11" ht="15.75" customHeight="1" x14ac:dyDescent="0.15">
      <c r="A2" s="9"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15" si="0">D2+E2+F2+G2</f>
        <v>13370081</v>
      </c>
      <c r="I2" s="30">
        <f t="shared" ref="I2:I15" si="1">(B2 + stillbirth*B2/(1000-stillbirth))/(1-abortion)</f>
        <v>2480858.588708919</v>
      </c>
      <c r="J2" s="97">
        <f t="shared" ref="J2:J15" si="2">D2/H2</f>
        <v>0.22677775848927167</v>
      </c>
      <c r="K2" s="30">
        <f>H2-I2</f>
        <v>10889222.411291081</v>
      </c>
    </row>
    <row r="3" spans="1:11" ht="15.75" customHeight="1" x14ac:dyDescent="0.15">
      <c r="A3" s="9"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97">
        <f t="shared" si="2"/>
        <v>0.22861572607671038</v>
      </c>
      <c r="K3" s="30">
        <f t="shared" ref="K3:K15" si="3">H3-I3</f>
        <v>11314876.916718401</v>
      </c>
    </row>
    <row r="4" spans="1:11" ht="15.75" customHeight="1" x14ac:dyDescent="0.15">
      <c r="A4" s="9"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97">
        <f t="shared" si="2"/>
        <v>0.23005190965849057</v>
      </c>
      <c r="K4" s="30">
        <f t="shared" si="3"/>
        <v>11742062.79850255</v>
      </c>
    </row>
    <row r="5" spans="1:11" ht="15.75" customHeight="1" x14ac:dyDescent="0.15">
      <c r="A5" s="9"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97">
        <f t="shared" si="2"/>
        <v>0.23067295311824892</v>
      </c>
      <c r="K5" s="30">
        <f t="shared" si="3"/>
        <v>12188008.303929869</v>
      </c>
    </row>
    <row r="6" spans="1:11" ht="15.75" customHeight="1" x14ac:dyDescent="0.15">
      <c r="A6" s="9"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97">
        <f t="shared" si="2"/>
        <v>0.23049769773594389</v>
      </c>
      <c r="K6" s="30">
        <f t="shared" si="3"/>
        <v>12645913.809357187</v>
      </c>
    </row>
    <row r="7" spans="1:11" ht="15.75" customHeight="1" x14ac:dyDescent="0.15">
      <c r="A7" s="9"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97">
        <f t="shared" si="2"/>
        <v>0.22965987023367171</v>
      </c>
      <c r="K7" s="30">
        <f t="shared" si="3"/>
        <v>13098634.691141337</v>
      </c>
    </row>
    <row r="8" spans="1:11" ht="15.75" customHeight="1" x14ac:dyDescent="0.15">
      <c r="A8" s="9"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97">
        <f t="shared" si="2"/>
        <v>0.22846216733364069</v>
      </c>
      <c r="K8" s="30">
        <f t="shared" si="3"/>
        <v>13560643.572925486</v>
      </c>
    </row>
    <row r="9" spans="1:11" ht="15.75" customHeight="1" x14ac:dyDescent="0.15">
      <c r="A9" s="9"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97">
        <f t="shared" si="2"/>
        <v>0.22733651453893355</v>
      </c>
      <c r="K9" s="30">
        <f t="shared" si="3"/>
        <v>14048879.078352805</v>
      </c>
    </row>
    <row r="10" spans="1:11" ht="15.75" customHeight="1" x14ac:dyDescent="0.15">
      <c r="A10" s="9"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97">
        <f t="shared" si="2"/>
        <v>0.22650398409514483</v>
      </c>
      <c r="K10" s="30">
        <f t="shared" si="3"/>
        <v>14530354.336493783</v>
      </c>
    </row>
    <row r="11" spans="1:11" ht="15.75" customHeight="1" x14ac:dyDescent="0.15">
      <c r="A11" s="9"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97">
        <f t="shared" si="2"/>
        <v>0.22576362763165145</v>
      </c>
      <c r="K11" s="30">
        <f t="shared" si="3"/>
        <v>15032265.218277931</v>
      </c>
    </row>
    <row r="12" spans="1:11" ht="15.75" customHeight="1" x14ac:dyDescent="0.15">
      <c r="A12" s="9"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97">
        <f t="shared" si="2"/>
        <v>0.22522796763114969</v>
      </c>
      <c r="K12" s="30">
        <f t="shared" si="3"/>
        <v>15550202.10006208</v>
      </c>
    </row>
    <row r="13" spans="1:11" ht="15.75" customHeight="1" x14ac:dyDescent="0.15">
      <c r="A13" s="9"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97">
        <f t="shared" si="2"/>
        <v>0.22473696946686708</v>
      </c>
      <c r="K13" s="30">
        <f t="shared" si="3"/>
        <v>16082324.981846228</v>
      </c>
    </row>
    <row r="14" spans="1:11" ht="15.75" customHeight="1" x14ac:dyDescent="0.15">
      <c r="A14" s="9"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97">
        <f t="shared" si="2"/>
        <v>0.22404331740042199</v>
      </c>
      <c r="K14" s="30">
        <f t="shared" si="3"/>
        <v>16613455.239987208</v>
      </c>
    </row>
    <row r="15" spans="1:11" ht="15.75" customHeight="1" x14ac:dyDescent="0.15">
      <c r="A15" s="9"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97">
        <f t="shared" si="2"/>
        <v>0.22301881891002814</v>
      </c>
      <c r="K15" s="30">
        <f t="shared" si="3"/>
        <v>17165139.121771358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151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129</v>
      </c>
      <c r="B2" s="14" t="s">
        <v>131</v>
      </c>
      <c r="C2" s="49">
        <f>1-_xlfn.NORM.DIST(_xlfn.NORM.INV(SUM(C4:C5), 0, 1) + 1, 0, 1, TRUE)</f>
        <v>0.54471569980476653</v>
      </c>
      <c r="D2" s="49">
        <f t="shared" ref="D2:G2" si="0">1-_xlfn.NORM.DIST(_xlfn.NORM.INV(SUM(D4:D5), 0, 1) + 1, 0, 1, TRUE)</f>
        <v>0.54471569980476653</v>
      </c>
      <c r="E2" s="49">
        <f t="shared" si="0"/>
        <v>0.44982829694488635</v>
      </c>
      <c r="F2" s="49">
        <f t="shared" si="0"/>
        <v>0.24457139941017503</v>
      </c>
      <c r="G2" s="49">
        <f t="shared" si="0"/>
        <v>0.23269074767298425</v>
      </c>
    </row>
    <row r="3" spans="1:15" ht="15.75" customHeight="1" x14ac:dyDescent="0.15">
      <c r="A3" s="5"/>
      <c r="B3" s="14" t="s">
        <v>132</v>
      </c>
      <c r="C3" s="49">
        <f>_xlfn.NORM.DIST(_xlfn.NORM.INV(SUM(C4:C5), 0, 1) + 1, 0, 1, TRUE) - SUM(C4:C5)</f>
        <v>0.32228430019523346</v>
      </c>
      <c r="D3" s="49">
        <f t="shared" ref="D3:G3" si="1">_xlfn.NORM.DIST(_xlfn.NORM.INV(SUM(D4:D5), 0, 1) + 1, 0, 1, TRUE) - SUM(D4:D5)</f>
        <v>0.32228430019523346</v>
      </c>
      <c r="E3" s="49">
        <f t="shared" si="1"/>
        <v>0.35908666207150708</v>
      </c>
      <c r="F3" s="49">
        <f t="shared" si="1"/>
        <v>0.37651189492768178</v>
      </c>
      <c r="G3" s="49">
        <f t="shared" si="1"/>
        <v>0.37372365733745416</v>
      </c>
    </row>
    <row r="4" spans="1:15" ht="15.75" customHeight="1" x14ac:dyDescent="0.15">
      <c r="A4" s="5"/>
      <c r="B4" s="14" t="s">
        <v>130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133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128</v>
      </c>
      <c r="B8" s="9" t="s">
        <v>134</v>
      </c>
      <c r="C8" s="49">
        <f>1-_xlfn.NORM.DIST(_xlfn.NORM.INV(SUM(C10:C11), 0, 1) + 1, 0, 1, TRUE)</f>
        <v>0.6241955901533508</v>
      </c>
      <c r="D8" s="49">
        <f t="shared" ref="D8:G8" si="2">1-_xlfn.NORM.DIST(_xlfn.NORM.INV(SUM(D10:D11), 0, 1) + 1, 0, 1, TRUE)</f>
        <v>0.6241955901533508</v>
      </c>
      <c r="E8" s="49">
        <f t="shared" si="2"/>
        <v>0.68355843805440353</v>
      </c>
      <c r="F8" s="49">
        <f t="shared" si="2"/>
        <v>0.73228840888273117</v>
      </c>
      <c r="G8" s="49">
        <f t="shared" si="2"/>
        <v>0.81212055177975573</v>
      </c>
    </row>
    <row r="9" spans="1:15" ht="15.75" customHeight="1" x14ac:dyDescent="0.15">
      <c r="B9" s="9" t="s">
        <v>135</v>
      </c>
      <c r="C9" s="49">
        <f>_xlfn.NORM.DIST(_xlfn.NORM.INV(SUM(C10:C11), 0, 1) + 1, 0, 1, TRUE) - SUM(C10:C11)</f>
        <v>0.28180440984664923</v>
      </c>
      <c r="D9" s="49">
        <f t="shared" ref="D9:G9" si="3">_xlfn.NORM.DIST(_xlfn.NORM.INV(SUM(D10:D11), 0, 1) + 1, 0, 1, TRUE) - SUM(D10:D11)</f>
        <v>0.28180440984664923</v>
      </c>
      <c r="E9" s="49">
        <f t="shared" si="3"/>
        <v>0.2466938696379041</v>
      </c>
      <c r="F9" s="49">
        <f t="shared" si="3"/>
        <v>0.21506846670192739</v>
      </c>
      <c r="G9" s="49">
        <f t="shared" si="3"/>
        <v>0.15821429221536368</v>
      </c>
    </row>
    <row r="10" spans="1:15" ht="15.75" customHeight="1" x14ac:dyDescent="0.15">
      <c r="B10" s="9" t="s">
        <v>136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137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149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0.32801999999999998</v>
      </c>
      <c r="F15" s="49">
        <f t="shared" si="4"/>
        <v>0.30639</v>
      </c>
      <c r="G15" s="49">
        <f t="shared" si="4"/>
        <v>0.20314000000000002</v>
      </c>
      <c r="H15" s="49">
        <f t="shared" si="4"/>
        <v>0.19865999999999998</v>
      </c>
      <c r="I15" s="49">
        <f t="shared" si="4"/>
        <v>0.18773999999999999</v>
      </c>
      <c r="J15" s="49">
        <f t="shared" si="4"/>
        <v>0.18185999999999999</v>
      </c>
      <c r="K15" s="49">
        <f t="shared" si="4"/>
        <v>0.18564</v>
      </c>
      <c r="L15" s="49">
        <f t="shared" si="4"/>
        <v>0.19865999999999998</v>
      </c>
      <c r="M15" s="49">
        <f t="shared" si="4"/>
        <v>0.18773999999999999</v>
      </c>
      <c r="N15" s="49">
        <f t="shared" si="4"/>
        <v>0.18185999999999999</v>
      </c>
      <c r="O15" s="49">
        <f t="shared" si="4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127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5" t="s">
        <v>188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5" t="s">
        <v>189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5" t="s">
        <v>190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159</v>
      </c>
      <c r="B1" s="4" t="s">
        <v>166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160</v>
      </c>
      <c r="B2" s="17" t="s">
        <v>164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161</v>
      </c>
      <c r="B4" s="17" t="s">
        <v>164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162</v>
      </c>
      <c r="B6" s="17" t="s">
        <v>164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163</v>
      </c>
      <c r="B10" s="19" t="s">
        <v>168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E30" sqref="E30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140</v>
      </c>
      <c r="B1" s="63" t="s">
        <v>185</v>
      </c>
      <c r="C1" s="43" t="s">
        <v>138</v>
      </c>
    </row>
    <row r="2" spans="1:3" ht="14.25" customHeight="1" x14ac:dyDescent="0.15">
      <c r="A2" s="98" t="s">
        <v>139</v>
      </c>
      <c r="B2" s="41" t="s">
        <v>76</v>
      </c>
      <c r="C2" s="45">
        <v>5.6000000000000001E-2</v>
      </c>
    </row>
    <row r="3" spans="1:3" ht="14.25" customHeight="1" x14ac:dyDescent="0.15">
      <c r="A3" s="16"/>
      <c r="B3" s="41" t="s">
        <v>77</v>
      </c>
      <c r="C3" s="45">
        <v>5.0000000000000001E-3</v>
      </c>
    </row>
    <row r="4" spans="1:3" ht="14.25" customHeight="1" x14ac:dyDescent="0.15">
      <c r="A4" s="16"/>
      <c r="B4" s="41" t="s">
        <v>78</v>
      </c>
      <c r="C4" s="45">
        <v>0</v>
      </c>
    </row>
    <row r="5" spans="1:3" ht="14.25" customHeight="1" x14ac:dyDescent="0.15">
      <c r="A5" s="16"/>
      <c r="B5" s="41" t="s">
        <v>79</v>
      </c>
      <c r="C5" s="45">
        <v>0.152</v>
      </c>
    </row>
    <row r="6" spans="1:3" ht="14.25" customHeight="1" x14ac:dyDescent="0.15">
      <c r="A6" s="16"/>
      <c r="B6" s="41" t="s">
        <v>80</v>
      </c>
      <c r="C6" s="45">
        <v>0.34200000000000003</v>
      </c>
    </row>
    <row r="7" spans="1:3" ht="14.25" customHeight="1" x14ac:dyDescent="0.15">
      <c r="A7" s="16"/>
      <c r="B7" s="41" t="s">
        <v>81</v>
      </c>
      <c r="C7" s="45">
        <v>0.29899999999999999</v>
      </c>
    </row>
    <row r="8" spans="1:3" ht="14.25" customHeight="1" x14ac:dyDescent="0.15">
      <c r="A8" s="16"/>
      <c r="B8" s="41" t="s">
        <v>82</v>
      </c>
      <c r="C8" s="45">
        <v>1E-3</v>
      </c>
    </row>
    <row r="9" spans="1:3" ht="14.25" customHeight="1" x14ac:dyDescent="0.15">
      <c r="A9" s="16"/>
      <c r="B9" s="41" t="s">
        <v>83</v>
      </c>
      <c r="C9" s="45">
        <v>5.0000000000000001E-3</v>
      </c>
    </row>
    <row r="10" spans="1:3" ht="14.25" customHeight="1" x14ac:dyDescent="0.15">
      <c r="A10" s="16"/>
      <c r="B10" s="41" t="s">
        <v>84</v>
      </c>
      <c r="C10" s="45">
        <v>0.14099999999999999</v>
      </c>
    </row>
    <row r="11" spans="1:3" ht="14.25" customHeight="1" x14ac:dyDescent="0.15">
      <c r="A11" s="16"/>
      <c r="B11" s="48" t="s">
        <v>146</v>
      </c>
      <c r="C11" s="47">
        <f>SUM(C2:C10)</f>
        <v>1.0010000000000001</v>
      </c>
    </row>
    <row r="12" spans="1:3" ht="14.25" customHeight="1" x14ac:dyDescent="0.15">
      <c r="A12" s="16"/>
      <c r="B12" s="44"/>
      <c r="C12" s="44"/>
    </row>
    <row r="13" spans="1:3" ht="14.25" customHeight="1" x14ac:dyDescent="0.15">
      <c r="A13" s="98" t="s">
        <v>85</v>
      </c>
      <c r="B13" s="41" t="s">
        <v>86</v>
      </c>
      <c r="C13" s="45">
        <v>0.20799999999999999</v>
      </c>
    </row>
    <row r="14" spans="1:3" ht="14.25" customHeight="1" x14ac:dyDescent="0.15">
      <c r="A14" s="16"/>
      <c r="B14" s="41" t="s">
        <v>87</v>
      </c>
      <c r="C14" s="45">
        <v>3.5999999999999997E-2</v>
      </c>
    </row>
    <row r="15" spans="1:3" ht="14.25" customHeight="1" x14ac:dyDescent="0.15">
      <c r="A15" s="16"/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146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E4" sqref="E4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2" t="s">
        <v>200</v>
      </c>
      <c r="B1" s="73" t="s">
        <v>199</v>
      </c>
      <c r="C1" s="73" t="s">
        <v>198</v>
      </c>
      <c r="D1" s="73" t="s">
        <v>197</v>
      </c>
      <c r="E1" s="73" t="s">
        <v>196</v>
      </c>
    </row>
    <row r="2" spans="1:5" x14ac:dyDescent="0.15">
      <c r="A2" s="71" t="s">
        <v>195</v>
      </c>
      <c r="B2" s="68" t="s">
        <v>32</v>
      </c>
      <c r="C2" s="70"/>
      <c r="D2" s="70"/>
      <c r="E2" s="90" t="str">
        <f>IF(E$7="","",E$7)</f>
        <v/>
      </c>
    </row>
    <row r="3" spans="1:5" x14ac:dyDescent="0.15">
      <c r="A3" s="69"/>
      <c r="B3" s="68" t="s">
        <v>1</v>
      </c>
      <c r="C3" s="70"/>
      <c r="D3" s="70" t="s">
        <v>194</v>
      </c>
      <c r="E3" s="90" t="str">
        <f>IF(E$7="","",E$7)</f>
        <v/>
      </c>
    </row>
    <row r="4" spans="1:5" x14ac:dyDescent="0.15">
      <c r="A4" s="69"/>
      <c r="B4" s="68" t="s">
        <v>2</v>
      </c>
      <c r="C4" s="70"/>
      <c r="D4" s="70" t="s">
        <v>194</v>
      </c>
      <c r="E4" s="90" t="str">
        <f>IF(E$7="","",E$7)</f>
        <v/>
      </c>
    </row>
    <row r="5" spans="1:5" x14ac:dyDescent="0.15">
      <c r="A5" s="69"/>
      <c r="B5" s="68" t="s">
        <v>3</v>
      </c>
      <c r="C5" s="70"/>
      <c r="D5" s="70" t="s">
        <v>194</v>
      </c>
      <c r="E5" s="90" t="str">
        <f>IF(E$7="","",E$7)</f>
        <v/>
      </c>
    </row>
    <row r="6" spans="1:5" x14ac:dyDescent="0.15">
      <c r="A6" s="69"/>
      <c r="B6" s="68" t="s">
        <v>4</v>
      </c>
      <c r="C6" s="70"/>
      <c r="D6" s="70" t="s">
        <v>194</v>
      </c>
      <c r="E6" s="90" t="str">
        <f>IF(E$7="","",E$7)</f>
        <v/>
      </c>
    </row>
    <row r="7" spans="1:5" x14ac:dyDescent="0.15">
      <c r="A7" s="69"/>
      <c r="B7" s="68" t="s">
        <v>193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75" workbookViewId="0">
      <selection activeCell="D2" sqref="D2"/>
    </sheetView>
  </sheetViews>
  <sheetFormatPr baseColWidth="10" defaultColWidth="11.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4" t="s">
        <v>185</v>
      </c>
      <c r="B1" s="73" t="s">
        <v>207</v>
      </c>
      <c r="C1" s="95" t="s">
        <v>208</v>
      </c>
      <c r="D1" s="95" t="s">
        <v>212</v>
      </c>
    </row>
    <row r="2" spans="1:4" x14ac:dyDescent="0.15">
      <c r="A2" s="95" t="s">
        <v>70</v>
      </c>
      <c r="B2" s="68" t="s">
        <v>67</v>
      </c>
      <c r="C2" s="68" t="s">
        <v>209</v>
      </c>
      <c r="D2" s="70" t="s">
        <v>194</v>
      </c>
    </row>
    <row r="3" spans="1:4" x14ac:dyDescent="0.15">
      <c r="A3" s="95" t="s">
        <v>211</v>
      </c>
      <c r="B3" s="68" t="s">
        <v>198</v>
      </c>
      <c r="C3" s="68" t="s">
        <v>210</v>
      </c>
      <c r="D3" s="7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2018-06-27T21:27:21Z</dcterms:modified>
</cp:coreProperties>
</file>