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01EE0A02-FDD7-4B53-BA67-4730934438E0}" xr6:coauthVersionLast="45" xr6:coauthVersionMax="45" xr10:uidLastSave="{00000000-0000-0000-0000-000000000000}"/>
  <bookViews>
    <workbookView xWindow="-17196" yWindow="-13068" windowWidth="23256" windowHeight="12576" tabRatio="961" firstSheet="16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<sst xmlns="http://schemas.openxmlformats.org/spreadsheetml/2006/main" count="1112" uniqueCount="272">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</sst>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186622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0.97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0.66900000000000004</v>
      </c>
    </row>
    <row r="12" spans="1:3" ht="15" customHeight="1" x14ac:dyDescent="0.25">
      <c r="B12" s="7" t="s">
        <v>109</v>
      </c>
      <c r="C12" s="66">
        <v>0.54299999999999993</v>
      </c>
    </row>
    <row r="13" spans="1:3" ht="15" customHeight="1" x14ac:dyDescent="0.25">
      <c r="B13" s="7" t="s">
        <v>110</v>
      </c>
      <c r="C13" s="66">
        <v>0.79500000000000004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0.17019999999999999</v>
      </c>
    </row>
    <row r="24" spans="1:3" ht="15" customHeight="1" x14ac:dyDescent="0.25">
      <c r="B24" s="20" t="s">
        <v>102</v>
      </c>
      <c r="C24" s="67">
        <v>0.45120000000000005</v>
      </c>
    </row>
    <row r="25" spans="1:3" ht="15" customHeight="1" x14ac:dyDescent="0.25">
      <c r="B25" s="20" t="s">
        <v>103</v>
      </c>
      <c r="C25" s="67">
        <v>0.29249999999999998</v>
      </c>
    </row>
    <row r="26" spans="1:3" ht="15" customHeight="1" x14ac:dyDescent="0.25">
      <c r="B26" s="20" t="s">
        <v>104</v>
      </c>
      <c r="C26" s="67">
        <v>8.6099999999999996E-2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0.19699999999999998</v>
      </c>
    </row>
    <row r="30" spans="1:3" ht="14.25" customHeight="1" x14ac:dyDescent="0.25">
      <c r="B30" s="30" t="s">
        <v>76</v>
      </c>
      <c r="C30" s="69">
        <v>5.4000000000000006E-2</v>
      </c>
    </row>
    <row r="31" spans="1:3" ht="14.25" customHeight="1" x14ac:dyDescent="0.25">
      <c r="B31" s="30" t="s">
        <v>77</v>
      </c>
      <c r="C31" s="69">
        <v>0.128</v>
      </c>
    </row>
    <row r="32" spans="1:3" ht="14.25" customHeight="1" x14ac:dyDescent="0.25">
      <c r="B32" s="30" t="s">
        <v>78</v>
      </c>
      <c r="C32" s="69">
        <v>0.621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30.9</v>
      </c>
    </row>
    <row r="38" spans="1:5" ht="15" customHeight="1" x14ac:dyDescent="0.25">
      <c r="B38" s="16" t="s">
        <v>91</v>
      </c>
      <c r="C38" s="68">
        <v>65.3</v>
      </c>
      <c r="D38" s="17"/>
      <c r="E38" s="18"/>
    </row>
    <row r="39" spans="1:5" ht="15" customHeight="1" x14ac:dyDescent="0.25">
      <c r="B39" s="16" t="s">
        <v>90</v>
      </c>
      <c r="C39" s="68">
        <v>89.6</v>
      </c>
      <c r="D39" s="17"/>
      <c r="E39" s="17"/>
    </row>
    <row r="40" spans="1:5" ht="15" customHeight="1" x14ac:dyDescent="0.25">
      <c r="B40" s="16" t="s">
        <v>171</v>
      </c>
      <c r="C40" s="68">
        <v>3.42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16.2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2.614E-2</v>
      </c>
      <c r="D45" s="17"/>
    </row>
    <row r="46" spans="1:5" ht="15.75" customHeight="1" x14ac:dyDescent="0.25">
      <c r="B46" s="16" t="s">
        <v>11</v>
      </c>
      <c r="C46" s="67">
        <v>0.13852999999999999</v>
      </c>
      <c r="D46" s="17"/>
    </row>
    <row r="47" spans="1:5" ht="15.75" customHeight="1" x14ac:dyDescent="0.25">
      <c r="B47" s="16" t="s">
        <v>12</v>
      </c>
      <c r="C47" s="67">
        <v>0.22864999999999999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0.60667999999999989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3.8041218757925002</v>
      </c>
      <c r="D51" s="17"/>
    </row>
    <row r="52" spans="1:4" ht="15" customHeight="1" x14ac:dyDescent="0.25">
      <c r="B52" s="16" t="s">
        <v>125</v>
      </c>
      <c r="C52" s="65">
        <v>3.3007281590699997</v>
      </c>
    </row>
    <row r="53" spans="1:4" ht="15.75" customHeight="1" x14ac:dyDescent="0.25">
      <c r="B53" s="16" t="s">
        <v>126</v>
      </c>
      <c r="C53" s="65">
        <v>3.3007281590699997</v>
      </c>
    </row>
    <row r="54" spans="1:4" ht="15.75" customHeight="1" x14ac:dyDescent="0.25">
      <c r="B54" s="16" t="s">
        <v>127</v>
      </c>
      <c r="C54" s="65">
        <v>2.3482146723700001</v>
      </c>
    </row>
    <row r="55" spans="1:4" ht="15.75" customHeight="1" x14ac:dyDescent="0.25">
      <c r="B55" s="16" t="s">
        <v>128</v>
      </c>
      <c r="C55" s="65">
        <v>2.3482146723700001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0.43857557971001715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3.8041218757925002</v>
      </c>
      <c r="C2" s="26">
        <f>'Baseline year population inputs'!C52</f>
        <v>3.3007281590699997</v>
      </c>
      <c r="D2" s="26">
        <f>'Baseline year population inputs'!C53</f>
        <v>3.3007281590699997</v>
      </c>
      <c r="E2" s="26">
        <f>'Baseline year population inputs'!C54</f>
        <v>2.3482146723700001</v>
      </c>
      <c r="F2" s="26">
        <f>'Baseline year population inputs'!C55</f>
        <v>2.3482146723700001</v>
      </c>
    </row>
    <row r="3" spans="1:6" ht="15.75" customHeight="1" x14ac:dyDescent="0.25">
      <c r="A3" s="3" t="s">
        <v>65</v>
      </c>
      <c r="B3" s="26">
        <f>frac_mam_1month * 2.6</f>
        <v>0.20591999999999999</v>
      </c>
      <c r="C3" s="26">
        <f>frac_mam_1_5months * 2.6</f>
        <v>0.20591999999999999</v>
      </c>
      <c r="D3" s="26">
        <f>frac_mam_6_11months * 2.6</f>
        <v>0.28938000000000003</v>
      </c>
      <c r="E3" s="26">
        <f>frac_mam_12_23months * 2.6</f>
        <v>0.23036000000000001</v>
      </c>
      <c r="F3" s="26">
        <f>frac_mam_24_59months * 2.6</f>
        <v>0.12636000000000003</v>
      </c>
    </row>
    <row r="4" spans="1:6" ht="15.75" customHeight="1" x14ac:dyDescent="0.25">
      <c r="A4" s="3" t="s">
        <v>66</v>
      </c>
      <c r="B4" s="26">
        <f>frac_sam_1month * 2.6</f>
        <v>0.13858000000000001</v>
      </c>
      <c r="C4" s="26">
        <f>frac_sam_1_5months * 2.6</f>
        <v>0.13858000000000001</v>
      </c>
      <c r="D4" s="26">
        <f>frac_sam_6_11months * 2.6</f>
        <v>0.15496000000000001</v>
      </c>
      <c r="E4" s="26">
        <f>frac_sam_12_23months * 2.6</f>
        <v>0.11804000000000001</v>
      </c>
      <c r="F4" s="26">
        <f>frac_sam_24_59months * 2.6</f>
        <v>5.7980000000000004E-2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3.8041218757925002</v>
      </c>
      <c r="D7" s="93">
        <f>diarrhoea_1_5mo</f>
        <v>3.3007281590699997</v>
      </c>
      <c r="E7" s="93">
        <f>diarrhoea_6_11mo</f>
        <v>3.3007281590699997</v>
      </c>
      <c r="F7" s="93">
        <f>diarrhoea_12_23mo</f>
        <v>2.3482146723700001</v>
      </c>
      <c r="G7" s="93">
        <f>diarrhoea_24_59mo</f>
        <v>2.3482146723700001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3.8041218757925002</v>
      </c>
      <c r="D12" s="93">
        <f>diarrhoea_1_5mo</f>
        <v>3.3007281590699997</v>
      </c>
      <c r="E12" s="93">
        <f>diarrhoea_6_11mo</f>
        <v>3.3007281590699997</v>
      </c>
      <c r="F12" s="93">
        <f>diarrhoea_12_23mo</f>
        <v>2.3482146723700001</v>
      </c>
      <c r="G12" s="93">
        <f>diarrhoea_24_59mo</f>
        <v>2.3482146723700001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0.66900000000000004</v>
      </c>
      <c r="I18" s="93">
        <f>frac_PW_health_facility</f>
        <v>0.66900000000000004</v>
      </c>
      <c r="J18" s="93">
        <f>frac_PW_health_facility</f>
        <v>0.66900000000000004</v>
      </c>
      <c r="K18" s="93">
        <f>frac_PW_health_facility</f>
        <v>0.66900000000000004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0.97</v>
      </c>
      <c r="I19" s="93">
        <f>frac_malaria_risk</f>
        <v>0.97</v>
      </c>
      <c r="J19" s="93">
        <f>frac_malaria_risk</f>
        <v>0.97</v>
      </c>
      <c r="K19" s="93">
        <f>frac_malaria_risk</f>
        <v>0.97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0.79500000000000004</v>
      </c>
      <c r="M24" s="93">
        <f>famplan_unmet_need</f>
        <v>0.79500000000000004</v>
      </c>
      <c r="N24" s="93">
        <f>famplan_unmet_need</f>
        <v>0.79500000000000004</v>
      </c>
      <c r="O24" s="93">
        <f>famplan_unmet_need</f>
        <v>0.79500000000000004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0.33095139183666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0.14183631078714001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0.20117908657619998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0.97</v>
      </c>
      <c r="D34" s="93">
        <f t="shared" si="3"/>
        <v>0.97</v>
      </c>
      <c r="E34" s="93">
        <f t="shared" si="3"/>
        <v>0.97</v>
      </c>
      <c r="F34" s="93">
        <f t="shared" si="3"/>
        <v>0.97</v>
      </c>
      <c r="G34" s="93">
        <f t="shared" si="3"/>
        <v>0.97</v>
      </c>
      <c r="H34" s="93">
        <f t="shared" si="3"/>
        <v>0.97</v>
      </c>
      <c r="I34" s="93">
        <f t="shared" si="3"/>
        <v>0.97</v>
      </c>
      <c r="J34" s="93">
        <f t="shared" si="3"/>
        <v>0.97</v>
      </c>
      <c r="K34" s="93">
        <f t="shared" si="3"/>
        <v>0.97</v>
      </c>
      <c r="L34" s="93">
        <f t="shared" si="3"/>
        <v>0.97</v>
      </c>
      <c r="M34" s="93">
        <f t="shared" si="3"/>
        <v>0.97</v>
      </c>
      <c r="N34" s="93">
        <f t="shared" si="3"/>
        <v>0.97</v>
      </c>
      <c r="O34" s="93">
        <f t="shared" si="3"/>
        <v>0.97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4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44262</v>
      </c>
      <c r="C2" s="75">
        <v>60000</v>
      </c>
      <c r="D2" s="75">
        <v>114000</v>
      </c>
      <c r="E2" s="75">
        <v>91000</v>
      </c>
      <c r="F2" s="75">
        <v>45000</v>
      </c>
      <c r="G2" s="22">
        <f t="shared" ref="G2:G40" si="0">C2+D2+E2+F2</f>
        <v>310000</v>
      </c>
      <c r="H2" s="22">
        <f t="shared" ref="H2:H40" si="1">(B2 + stillbirth*B2/(1000-stillbirth))/(1-abortion)</f>
        <v>51713.622757639278</v>
      </c>
      <c r="I2" s="22">
        <f>G2-H2</f>
        <v>258286.37724236073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45707</v>
      </c>
      <c r="C3" s="75">
        <v>63000</v>
      </c>
      <c r="D3" s="75">
        <v>117000</v>
      </c>
      <c r="E3" s="75">
        <v>93000</v>
      </c>
      <c r="F3" s="75">
        <v>47000</v>
      </c>
      <c r="G3" s="22">
        <f t="shared" si="0"/>
        <v>320000</v>
      </c>
      <c r="H3" s="22">
        <f t="shared" si="1"/>
        <v>53401.892263870097</v>
      </c>
      <c r="I3" s="22">
        <f t="shared" ref="I3:I15" si="3">G3-H3</f>
        <v>266598.1077361299</v>
      </c>
    </row>
    <row r="4" spans="1:9" ht="15.75" customHeight="1" x14ac:dyDescent="0.25">
      <c r="A4" s="92">
        <f t="shared" si="2"/>
        <v>2021</v>
      </c>
      <c r="B4" s="74">
        <v>47214</v>
      </c>
      <c r="C4" s="75">
        <v>67000</v>
      </c>
      <c r="D4" s="75">
        <v>121000</v>
      </c>
      <c r="E4" s="75">
        <v>96000</v>
      </c>
      <c r="F4" s="75">
        <v>48000</v>
      </c>
      <c r="G4" s="22">
        <f t="shared" si="0"/>
        <v>332000</v>
      </c>
      <c r="H4" s="22">
        <f t="shared" si="1"/>
        <v>55162.599631267913</v>
      </c>
      <c r="I4" s="22">
        <f t="shared" si="3"/>
        <v>276837.40036873211</v>
      </c>
    </row>
    <row r="5" spans="1:9" ht="15.75" customHeight="1" x14ac:dyDescent="0.25">
      <c r="A5" s="92">
        <f t="shared" si="2"/>
        <v>2022</v>
      </c>
      <c r="B5" s="74">
        <v>48666</v>
      </c>
      <c r="C5" s="75">
        <v>70000</v>
      </c>
      <c r="D5" s="75">
        <v>125000</v>
      </c>
      <c r="E5" s="75">
        <v>99000</v>
      </c>
      <c r="F5" s="75">
        <v>49000</v>
      </c>
      <c r="G5" s="22">
        <f t="shared" si="0"/>
        <v>343000</v>
      </c>
      <c r="H5" s="22">
        <f t="shared" si="1"/>
        <v>56859.047605695021</v>
      </c>
      <c r="I5" s="22">
        <f t="shared" si="3"/>
        <v>286140.95239430497</v>
      </c>
    </row>
    <row r="6" spans="1:9" ht="15.75" customHeight="1" x14ac:dyDescent="0.25">
      <c r="A6" s="92" t="str">
        <f t="shared" si="2"/>
        <v/>
      </c>
      <c r="B6" s="74">
        <v>48708.377999999997</v>
      </c>
      <c r="C6" s="75">
        <v>73000</v>
      </c>
      <c r="D6" s="75">
        <v>131000</v>
      </c>
      <c r="E6" s="75">
        <v>103000</v>
      </c>
      <c r="F6" s="75">
        <v>50000</v>
      </c>
      <c r="G6" s="22">
        <f t="shared" si="0"/>
        <v>357000</v>
      </c>
      <c r="H6" s="22">
        <f t="shared" si="1"/>
        <v>56908.560052155255</v>
      </c>
      <c r="I6" s="22">
        <f t="shared" si="3"/>
        <v>300091.43994784472</v>
      </c>
    </row>
    <row r="7" spans="1:9" ht="15.75" customHeight="1" x14ac:dyDescent="0.25">
      <c r="A7" s="92" t="str">
        <f t="shared" si="2"/>
        <v/>
      </c>
      <c r="B7" s="74">
        <v>49486.51</v>
      </c>
      <c r="C7" s="75">
        <v>76000</v>
      </c>
      <c r="D7" s="75">
        <v>136000</v>
      </c>
      <c r="E7" s="75">
        <v>107000</v>
      </c>
      <c r="F7" s="75">
        <v>53000</v>
      </c>
      <c r="G7" s="22">
        <f t="shared" si="0"/>
        <v>372000</v>
      </c>
      <c r="H7" s="22">
        <f t="shared" si="1"/>
        <v>57817.692597084264</v>
      </c>
      <c r="I7" s="22">
        <f t="shared" si="3"/>
        <v>314182.30740291573</v>
      </c>
    </row>
    <row r="8" spans="1:9" ht="15.75" customHeight="1" x14ac:dyDescent="0.25">
      <c r="A8" s="92" t="str">
        <f t="shared" si="2"/>
        <v/>
      </c>
      <c r="B8" s="74">
        <v>50181.001200000006</v>
      </c>
      <c r="C8" s="75">
        <v>78000</v>
      </c>
      <c r="D8" s="75">
        <v>139000</v>
      </c>
      <c r="E8" s="75">
        <v>110000</v>
      </c>
      <c r="F8" s="75">
        <v>56000</v>
      </c>
      <c r="G8" s="22">
        <f t="shared" si="0"/>
        <v>383000</v>
      </c>
      <c r="H8" s="22">
        <f t="shared" si="1"/>
        <v>58629.103195911703</v>
      </c>
      <c r="I8" s="22">
        <f t="shared" si="3"/>
        <v>324370.89680408832</v>
      </c>
    </row>
    <row r="9" spans="1:9" ht="15.75" customHeight="1" x14ac:dyDescent="0.25">
      <c r="A9" s="92" t="str">
        <f t="shared" si="2"/>
        <v/>
      </c>
      <c r="B9" s="74">
        <v>50866.844000000005</v>
      </c>
      <c r="C9" s="75">
        <v>81000</v>
      </c>
      <c r="D9" s="75">
        <v>143000</v>
      </c>
      <c r="E9" s="75">
        <v>113000</v>
      </c>
      <c r="F9" s="75">
        <v>59000</v>
      </c>
      <c r="G9" s="22">
        <f t="shared" si="0"/>
        <v>396000</v>
      </c>
      <c r="H9" s="22">
        <f t="shared" si="1"/>
        <v>59430.409414117908</v>
      </c>
      <c r="I9" s="22">
        <f t="shared" si="3"/>
        <v>336569.59058588208</v>
      </c>
    </row>
    <row r="10" spans="1:9" ht="15.75" customHeight="1" x14ac:dyDescent="0.25">
      <c r="A10" s="92" t="str">
        <f t="shared" si="2"/>
        <v/>
      </c>
      <c r="B10" s="74">
        <v>51513.808400000009</v>
      </c>
      <c r="C10" s="75">
        <v>83000</v>
      </c>
      <c r="D10" s="75">
        <v>148000</v>
      </c>
      <c r="E10" s="75">
        <v>116000</v>
      </c>
      <c r="F10" s="75">
        <v>63000</v>
      </c>
      <c r="G10" s="22">
        <f t="shared" si="0"/>
        <v>410000</v>
      </c>
      <c r="H10" s="22">
        <f t="shared" si="1"/>
        <v>60186.291952620981</v>
      </c>
      <c r="I10" s="22">
        <f t="shared" si="3"/>
        <v>349813.70804737904</v>
      </c>
    </row>
    <row r="11" spans="1:9" ht="15.75" customHeight="1" x14ac:dyDescent="0.25">
      <c r="A11" s="92" t="str">
        <f t="shared" si="2"/>
        <v/>
      </c>
      <c r="B11" s="74">
        <v>52121.894400000005</v>
      </c>
      <c r="C11" s="75">
        <v>86000</v>
      </c>
      <c r="D11" s="75">
        <v>153000</v>
      </c>
      <c r="E11" s="75">
        <v>120000</v>
      </c>
      <c r="F11" s="75">
        <v>67000</v>
      </c>
      <c r="G11" s="22">
        <f t="shared" si="0"/>
        <v>426000</v>
      </c>
      <c r="H11" s="22">
        <f t="shared" si="1"/>
        <v>60896.750811420883</v>
      </c>
      <c r="I11" s="22">
        <f t="shared" si="3"/>
        <v>365103.2491885791</v>
      </c>
    </row>
    <row r="12" spans="1:9" ht="15.75" customHeight="1" x14ac:dyDescent="0.25">
      <c r="A12" s="92" t="str">
        <f t="shared" si="2"/>
        <v/>
      </c>
      <c r="B12" s="74">
        <v>52691.101999999999</v>
      </c>
      <c r="C12" s="75">
        <v>88000</v>
      </c>
      <c r="D12" s="75">
        <v>157000</v>
      </c>
      <c r="E12" s="75">
        <v>124000</v>
      </c>
      <c r="F12" s="75">
        <v>70000</v>
      </c>
      <c r="G12" s="22">
        <f t="shared" si="0"/>
        <v>439000</v>
      </c>
      <c r="H12" s="22">
        <f t="shared" si="1"/>
        <v>61561.785990517652</v>
      </c>
      <c r="I12" s="22">
        <f t="shared" si="3"/>
        <v>377438.21400948236</v>
      </c>
    </row>
    <row r="13" spans="1:9" ht="15.75" customHeight="1" x14ac:dyDescent="0.25">
      <c r="A13" s="92" t="str">
        <f t="shared" si="2"/>
        <v/>
      </c>
      <c r="B13" s="74">
        <v>58000</v>
      </c>
      <c r="C13" s="75">
        <v>110000</v>
      </c>
      <c r="D13" s="75">
        <v>87000</v>
      </c>
      <c r="E13" s="75">
        <v>44000</v>
      </c>
      <c r="F13" s="75">
        <v>3.4566118499999993E-2</v>
      </c>
      <c r="G13" s="22">
        <f t="shared" si="0"/>
        <v>241000.0345661185</v>
      </c>
      <c r="H13" s="22">
        <f t="shared" si="1"/>
        <v>67764.450769126517</v>
      </c>
      <c r="I13" s="22">
        <f t="shared" si="3"/>
        <v>173235.58379699197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D9" sqref="D9:H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3.4566118499999993E-2</v>
      </c>
    </row>
    <row r="4" spans="1:8" ht="15.75" customHeight="1" x14ac:dyDescent="0.25">
      <c r="B4" s="24" t="s">
        <v>7</v>
      </c>
      <c r="C4" s="76">
        <v>0.13465889305018741</v>
      </c>
    </row>
    <row r="5" spans="1:8" ht="15.75" customHeight="1" x14ac:dyDescent="0.25">
      <c r="B5" s="24" t="s">
        <v>8</v>
      </c>
      <c r="C5" s="76">
        <v>7.4469600100541128E-2</v>
      </c>
    </row>
    <row r="6" spans="1:8" ht="15.75" customHeight="1" x14ac:dyDescent="0.25">
      <c r="B6" s="24" t="s">
        <v>10</v>
      </c>
      <c r="C6" s="76">
        <v>7.6049421345116108E-2</v>
      </c>
    </row>
    <row r="7" spans="1:8" ht="15.75" customHeight="1" x14ac:dyDescent="0.25">
      <c r="B7" s="24" t="s">
        <v>13</v>
      </c>
      <c r="C7" s="76">
        <v>0.11553183616212075</v>
      </c>
    </row>
    <row r="8" spans="1:8" ht="15.75" customHeight="1" x14ac:dyDescent="0.25">
      <c r="B8" s="24" t="s">
        <v>14</v>
      </c>
      <c r="C8" s="76">
        <v>2.7251050862992284E-3</v>
      </c>
    </row>
    <row r="9" spans="1:8" ht="15.75" customHeight="1" x14ac:dyDescent="0.25">
      <c r="B9" s="24" t="s">
        <v>27</v>
      </c>
      <c r="C9" s="76">
        <v>0.11108175345847976</v>
      </c>
    </row>
    <row r="10" spans="1:8" ht="15.75" customHeight="1" x14ac:dyDescent="0.25">
      <c r="B10" s="24" t="s">
        <v>15</v>
      </c>
      <c r="C10" s="76">
        <v>0.45091727229725564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8.6541434739061507E-2</v>
      </c>
      <c r="D14" s="76">
        <v>8.6541434739061507E-2</v>
      </c>
      <c r="E14" s="76">
        <v>5.1584689465847398E-2</v>
      </c>
      <c r="F14" s="76">
        <v>5.1584689465847398E-2</v>
      </c>
    </row>
    <row r="15" spans="1:8" ht="15.75" customHeight="1" x14ac:dyDescent="0.25">
      <c r="B15" s="24" t="s">
        <v>16</v>
      </c>
      <c r="C15" s="76">
        <v>9.9172050831692504E-2</v>
      </c>
      <c r="D15" s="76">
        <v>9.9172050831692504E-2</v>
      </c>
      <c r="E15" s="76">
        <v>4.9226972701670001E-2</v>
      </c>
      <c r="F15" s="76">
        <v>4.9226972701670001E-2</v>
      </c>
    </row>
    <row r="16" spans="1:8" ht="15.75" customHeight="1" x14ac:dyDescent="0.25">
      <c r="B16" s="24" t="s">
        <v>17</v>
      </c>
      <c r="C16" s="76">
        <v>2.6431923093404495E-2</v>
      </c>
      <c r="D16" s="76">
        <v>2.6431923093404495E-2</v>
      </c>
      <c r="E16" s="76">
        <v>1.7577663610348501E-2</v>
      </c>
      <c r="F16" s="76">
        <v>1.7577663610348501E-2</v>
      </c>
    </row>
    <row r="17" spans="1:8" ht="15.75" customHeight="1" x14ac:dyDescent="0.25">
      <c r="B17" s="24" t="s">
        <v>18</v>
      </c>
      <c r="C17" s="76">
        <v>1.9882543595886201E-2</v>
      </c>
      <c r="D17" s="76">
        <v>1.9882543595886201E-2</v>
      </c>
      <c r="E17" s="76">
        <v>5.92141370682518E-2</v>
      </c>
      <c r="F17" s="76">
        <v>5.92141370682518E-2</v>
      </c>
    </row>
    <row r="18" spans="1:8" ht="15.75" customHeight="1" x14ac:dyDescent="0.25">
      <c r="B18" s="24" t="s">
        <v>19</v>
      </c>
      <c r="C18" s="76">
        <v>0.30793273808299798</v>
      </c>
      <c r="D18" s="76">
        <v>0.30793273808299798</v>
      </c>
      <c r="E18" s="76">
        <v>0.42462294205985301</v>
      </c>
      <c r="F18" s="76">
        <v>0.42462294205985301</v>
      </c>
    </row>
    <row r="19" spans="1:8" ht="15.75" customHeight="1" x14ac:dyDescent="0.25">
      <c r="B19" s="24" t="s">
        <v>20</v>
      </c>
      <c r="C19" s="76">
        <v>9.3164994970363901E-3</v>
      </c>
      <c r="D19" s="76">
        <v>9.3164994970363901E-3</v>
      </c>
      <c r="E19" s="76">
        <v>1.1655560423268201E-2</v>
      </c>
      <c r="F19" s="76">
        <v>1.1655560423268201E-2</v>
      </c>
    </row>
    <row r="20" spans="1:8" ht="15.75" customHeight="1" x14ac:dyDescent="0.25">
      <c r="B20" s="24" t="s">
        <v>21</v>
      </c>
      <c r="C20" s="76">
        <v>0.15522149226506601</v>
      </c>
      <c r="D20" s="76">
        <v>0.15522149226506601</v>
      </c>
      <c r="E20" s="76">
        <v>7.8928475049666505E-2</v>
      </c>
      <c r="F20" s="76">
        <v>7.8928475049666505E-2</v>
      </c>
    </row>
    <row r="21" spans="1:8" ht="15.75" customHeight="1" x14ac:dyDescent="0.25">
      <c r="B21" s="24" t="s">
        <v>22</v>
      </c>
      <c r="C21" s="76">
        <v>3.0401144768973397E-2</v>
      </c>
      <c r="D21" s="76">
        <v>3.0401144768973397E-2</v>
      </c>
      <c r="E21" s="76">
        <v>0.11001769375586699</v>
      </c>
      <c r="F21" s="76">
        <v>0.11001769375586699</v>
      </c>
    </row>
    <row r="22" spans="1:8" ht="15.75" customHeight="1" x14ac:dyDescent="0.25">
      <c r="B22" s="24" t="s">
        <v>23</v>
      </c>
      <c r="C22" s="76">
        <v>0.26510017312588152</v>
      </c>
      <c r="D22" s="76">
        <v>0.26510017312588152</v>
      </c>
      <c r="E22" s="76">
        <v>0.19717186586522761</v>
      </c>
      <c r="F22" s="76">
        <v>0.19717186586522761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8.6899999999999991E-2</v>
      </c>
    </row>
    <row r="27" spans="1:8" ht="15.75" customHeight="1" x14ac:dyDescent="0.25">
      <c r="B27" s="24" t="s">
        <v>39</v>
      </c>
      <c r="C27" s="76">
        <v>8.5000000000000006E-3</v>
      </c>
    </row>
    <row r="28" spans="1:8" ht="15.75" customHeight="1" x14ac:dyDescent="0.25">
      <c r="B28" s="24" t="s">
        <v>40</v>
      </c>
      <c r="C28" s="76">
        <v>0.15289999999999998</v>
      </c>
    </row>
    <row r="29" spans="1:8" ht="15.75" customHeight="1" x14ac:dyDescent="0.25">
      <c r="B29" s="24" t="s">
        <v>41</v>
      </c>
      <c r="C29" s="76">
        <v>0.16600000000000001</v>
      </c>
    </row>
    <row r="30" spans="1:8" ht="15.75" customHeight="1" x14ac:dyDescent="0.25">
      <c r="B30" s="24" t="s">
        <v>42</v>
      </c>
      <c r="C30" s="76">
        <v>0.1057</v>
      </c>
    </row>
    <row r="31" spans="1:8" ht="15.75" customHeight="1" x14ac:dyDescent="0.25">
      <c r="B31" s="24" t="s">
        <v>43</v>
      </c>
      <c r="C31" s="76">
        <v>0.1085</v>
      </c>
    </row>
    <row r="32" spans="1:8" ht="15.75" customHeight="1" x14ac:dyDescent="0.25">
      <c r="B32" s="24" t="s">
        <v>44</v>
      </c>
      <c r="C32" s="76">
        <v>1.8500000000000003E-2</v>
      </c>
    </row>
    <row r="33" spans="2:3" ht="15.75" customHeight="1" x14ac:dyDescent="0.25">
      <c r="B33" s="24" t="s">
        <v>45</v>
      </c>
      <c r="C33" s="76">
        <v>8.3900000000000002E-2</v>
      </c>
    </row>
    <row r="34" spans="2:3" ht="15.75" customHeight="1" x14ac:dyDescent="0.25">
      <c r="B34" s="24" t="s">
        <v>46</v>
      </c>
      <c r="C34" s="76">
        <v>0.26910000000000001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0.67549999999999999</v>
      </c>
      <c r="D2" s="77">
        <v>0.67549999999999999</v>
      </c>
      <c r="E2" s="77">
        <v>0.59760000000000002</v>
      </c>
      <c r="F2" s="77">
        <v>0.37420000000000003</v>
      </c>
      <c r="G2" s="77">
        <v>0.33529999999999999</v>
      </c>
    </row>
    <row r="3" spans="1:15" ht="15.75" customHeight="1" x14ac:dyDescent="0.25">
      <c r="A3" s="5"/>
      <c r="B3" s="11" t="s">
        <v>118</v>
      </c>
      <c r="C3" s="77">
        <v>0.17710000000000001</v>
      </c>
      <c r="D3" s="77">
        <v>0.17710000000000001</v>
      </c>
      <c r="E3" s="77">
        <v>0.215</v>
      </c>
      <c r="F3" s="77">
        <v>0.2666</v>
      </c>
      <c r="G3" s="77">
        <v>0.26950000000000002</v>
      </c>
    </row>
    <row r="4" spans="1:15" ht="15.75" customHeight="1" x14ac:dyDescent="0.25">
      <c r="A4" s="5"/>
      <c r="B4" s="11" t="s">
        <v>116</v>
      </c>
      <c r="C4" s="78">
        <v>8.4399999999999989E-2</v>
      </c>
      <c r="D4" s="78">
        <v>8.4399999999999989E-2</v>
      </c>
      <c r="E4" s="78">
        <v>0.1084</v>
      </c>
      <c r="F4" s="78">
        <v>0.19949999999999998</v>
      </c>
      <c r="G4" s="78">
        <v>0.20809999999999998</v>
      </c>
    </row>
    <row r="5" spans="1:15" ht="15.75" customHeight="1" x14ac:dyDescent="0.25">
      <c r="A5" s="5"/>
      <c r="B5" s="11" t="s">
        <v>119</v>
      </c>
      <c r="C5" s="78">
        <v>6.2899999999999998E-2</v>
      </c>
      <c r="D5" s="78">
        <v>6.2899999999999998E-2</v>
      </c>
      <c r="E5" s="78">
        <v>7.9000000000000001E-2</v>
      </c>
      <c r="F5" s="78">
        <v>0.15970000000000001</v>
      </c>
      <c r="G5" s="78">
        <v>0.18710000000000002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0.69790000000000008</v>
      </c>
      <c r="D8" s="77">
        <v>0.69790000000000008</v>
      </c>
      <c r="E8" s="77">
        <v>0.60240000000000005</v>
      </c>
      <c r="F8" s="77">
        <v>0.64829999999999999</v>
      </c>
      <c r="G8" s="77">
        <v>0.76060000000000005</v>
      </c>
    </row>
    <row r="9" spans="1:15" ht="15.75" customHeight="1" x14ac:dyDescent="0.25">
      <c r="B9" s="7" t="s">
        <v>121</v>
      </c>
      <c r="C9" s="77">
        <v>0.1696</v>
      </c>
      <c r="D9" s="77">
        <v>0.1696</v>
      </c>
      <c r="E9" s="77">
        <v>0.22670000000000001</v>
      </c>
      <c r="F9" s="77">
        <v>0.2177</v>
      </c>
      <c r="G9" s="77">
        <v>0.16850000000000001</v>
      </c>
    </row>
    <row r="10" spans="1:15" ht="15.75" customHeight="1" x14ac:dyDescent="0.25">
      <c r="B10" s="7" t="s">
        <v>122</v>
      </c>
      <c r="C10" s="78">
        <v>7.9199999999999993E-2</v>
      </c>
      <c r="D10" s="78">
        <v>7.9199999999999993E-2</v>
      </c>
      <c r="E10" s="78">
        <v>0.11130000000000001</v>
      </c>
      <c r="F10" s="78">
        <v>8.8599999999999998E-2</v>
      </c>
      <c r="G10" s="78">
        <v>4.8600000000000004E-2</v>
      </c>
    </row>
    <row r="11" spans="1:15" ht="15.75" customHeight="1" x14ac:dyDescent="0.25">
      <c r="B11" s="7" t="s">
        <v>123</v>
      </c>
      <c r="C11" s="78">
        <v>5.33E-2</v>
      </c>
      <c r="D11" s="78">
        <v>5.33E-2</v>
      </c>
      <c r="E11" s="78">
        <v>5.96E-2</v>
      </c>
      <c r="F11" s="78">
        <v>4.5400000000000003E-2</v>
      </c>
      <c r="G11" s="78">
        <v>2.23E-2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0.48720162699999997</v>
      </c>
      <c r="D14" s="79">
        <v>0.481282526652</v>
      </c>
      <c r="E14" s="79">
        <v>0.481282526652</v>
      </c>
      <c r="F14" s="79">
        <v>0.54058460914799999</v>
      </c>
      <c r="G14" s="79">
        <v>0.54058460914799999</v>
      </c>
      <c r="H14" s="80">
        <v>0.52100000000000002</v>
      </c>
      <c r="I14" s="80">
        <v>0.52100000000000002</v>
      </c>
      <c r="J14" s="80">
        <v>0.52100000000000002</v>
      </c>
      <c r="K14" s="80">
        <v>0.52100000000000002</v>
      </c>
      <c r="L14" s="80">
        <v>0.44125999999999999</v>
      </c>
      <c r="M14" s="80">
        <v>0.44125999999999999</v>
      </c>
      <c r="N14" s="80">
        <v>0.44125999999999999</v>
      </c>
      <c r="O14" s="80">
        <v>0.44125999999999999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0.21367473599718853</v>
      </c>
      <c r="D15" s="77">
        <f t="shared" si="0"/>
        <v>0.21107876313070267</v>
      </c>
      <c r="E15" s="77">
        <f t="shared" si="0"/>
        <v>0.21107876313070267</v>
      </c>
      <c r="F15" s="77">
        <f t="shared" si="0"/>
        <v>0.23708720833939714</v>
      </c>
      <c r="G15" s="77">
        <f t="shared" si="0"/>
        <v>0.23708720833939714</v>
      </c>
      <c r="H15" s="77">
        <f t="shared" si="0"/>
        <v>0.22849787702891894</v>
      </c>
      <c r="I15" s="77">
        <f t="shared" si="0"/>
        <v>0.22849787702891894</v>
      </c>
      <c r="J15" s="77">
        <f t="shared" si="0"/>
        <v>0.22849787702891894</v>
      </c>
      <c r="K15" s="77">
        <f t="shared" si="0"/>
        <v>0.22849787702891894</v>
      </c>
      <c r="L15" s="77">
        <f t="shared" si="0"/>
        <v>0.19352586030284216</v>
      </c>
      <c r="M15" s="77">
        <f t="shared" si="0"/>
        <v>0.19352586030284216</v>
      </c>
      <c r="N15" s="77">
        <f t="shared" si="0"/>
        <v>0.19352586030284216</v>
      </c>
      <c r="O15" s="77">
        <f t="shared" si="0"/>
        <v>0.19352586030284216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0.41619999999999996</v>
      </c>
      <c r="D2" s="78">
        <v>0.254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0.42520000000000002</v>
      </c>
      <c r="D3" s="78">
        <v>0.43740000000000001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0.1258</v>
      </c>
      <c r="D4" s="78">
        <v>0.27789999999999998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3.2800000000000051E-2</v>
      </c>
      <c r="D5" s="77">
        <f t="shared" ref="D5:G5" si="0">1-SUM(D2:D4)</f>
        <v>3.069999999999995E-2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0.34160000000000001</v>
      </c>
      <c r="D2" s="28">
        <v>0.34350000000000003</v>
      </c>
      <c r="E2" s="28">
        <v>0.34360000000000002</v>
      </c>
      <c r="F2" s="28">
        <v>0.34360000000000002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0.10300000000000001</v>
      </c>
      <c r="D4" s="28">
        <v>0.1026</v>
      </c>
      <c r="E4" s="28">
        <v>0.1022</v>
      </c>
      <c r="F4" s="28">
        <v>0.1022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0.481282526652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0.52100000000000002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0.44125999999999999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0.254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89.6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3.42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92.64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42.97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927.22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0.99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2.27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2.27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2.27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2.27</v>
      </c>
      <c r="E13" s="86" t="s">
        <v>201</v>
      </c>
    </row>
    <row r="14" spans="1:5" ht="15.75" customHeight="1" x14ac:dyDescent="0.25">
      <c r="A14" s="11" t="s">
        <v>189</v>
      </c>
      <c r="B14" s="85">
        <v>8.6999999999999994E-2</v>
      </c>
      <c r="C14" s="85">
        <v>0.95</v>
      </c>
      <c r="D14" s="86">
        <v>14.49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14.49</v>
      </c>
      <c r="E15" s="86" t="s">
        <v>201</v>
      </c>
    </row>
    <row r="16" spans="1:5" ht="15.75" customHeight="1" x14ac:dyDescent="0.25">
      <c r="A16" s="53" t="s">
        <v>57</v>
      </c>
      <c r="B16" s="85">
        <v>0.27600000000000002</v>
      </c>
      <c r="C16" s="85">
        <v>0.95</v>
      </c>
      <c r="D16" s="86">
        <v>1.46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</v>
      </c>
      <c r="C18" s="85">
        <v>0.95</v>
      </c>
      <c r="D18" s="86">
        <v>21.23</v>
      </c>
      <c r="E18" s="86" t="s">
        <v>201</v>
      </c>
    </row>
    <row r="19" spans="1:5" ht="15.75" customHeight="1" x14ac:dyDescent="0.25">
      <c r="A19" s="53" t="s">
        <v>174</v>
      </c>
      <c r="B19" s="85">
        <v>0.40700000000000003</v>
      </c>
      <c r="C19" s="85">
        <f>(1-food_insecure)*0.95</f>
        <v>0.94524999999999992</v>
      </c>
      <c r="D19" s="86">
        <v>21.23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10.94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25.37</v>
      </c>
      <c r="E22" s="86" t="s">
        <v>201</v>
      </c>
    </row>
    <row r="23" spans="1:5" ht="15.75" customHeight="1" x14ac:dyDescent="0.25">
      <c r="A23" s="53" t="s">
        <v>34</v>
      </c>
      <c r="B23" s="85">
        <v>0.63700000000000001</v>
      </c>
      <c r="C23" s="85">
        <v>0.95</v>
      </c>
      <c r="D23" s="86">
        <v>4.97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20.37</v>
      </c>
      <c r="E24" s="86" t="s">
        <v>201</v>
      </c>
    </row>
    <row r="25" spans="1:5" ht="15.75" customHeight="1" x14ac:dyDescent="0.25">
      <c r="A25" s="53" t="s">
        <v>87</v>
      </c>
      <c r="B25" s="85">
        <v>0.318</v>
      </c>
      <c r="C25" s="85">
        <v>0.95</v>
      </c>
      <c r="D25" s="86">
        <v>19.88</v>
      </c>
      <c r="E25" s="86" t="s">
        <v>201</v>
      </c>
    </row>
    <row r="26" spans="1:5" ht="15.75" customHeight="1" x14ac:dyDescent="0.25">
      <c r="A26" s="53" t="s">
        <v>137</v>
      </c>
      <c r="B26" s="85">
        <v>8.6999999999999994E-2</v>
      </c>
      <c r="C26" s="85">
        <v>0.95</v>
      </c>
      <c r="D26" s="86">
        <v>7.1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20.37</v>
      </c>
      <c r="E27" s="86" t="s">
        <v>201</v>
      </c>
    </row>
    <row r="28" spans="1:5" ht="15.75" customHeight="1" x14ac:dyDescent="0.25">
      <c r="A28" s="53" t="s">
        <v>84</v>
      </c>
      <c r="B28" s="85">
        <v>0.40399999999999997</v>
      </c>
      <c r="C28" s="85">
        <v>0.95</v>
      </c>
      <c r="D28" s="86">
        <v>1.37</v>
      </c>
      <c r="E28" s="86" t="s">
        <v>201</v>
      </c>
    </row>
    <row r="29" spans="1:5" ht="15.75" customHeight="1" x14ac:dyDescent="0.25">
      <c r="A29" s="53" t="s">
        <v>58</v>
      </c>
      <c r="B29" s="85">
        <v>0.40700000000000003</v>
      </c>
      <c r="C29" s="85">
        <v>0.95</v>
      </c>
      <c r="D29" s="86">
        <v>191.5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244.67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244.67</v>
      </c>
      <c r="E31" s="86" t="s">
        <v>201</v>
      </c>
    </row>
    <row r="32" spans="1:5" ht="15.75" customHeight="1" x14ac:dyDescent="0.25">
      <c r="A32" s="53" t="s">
        <v>28</v>
      </c>
      <c r="B32" s="85">
        <v>0.3</v>
      </c>
      <c r="C32" s="85">
        <v>0.95</v>
      </c>
      <c r="D32" s="86">
        <v>3.21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0.66299999999999992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0.64700000000000002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0.26400000000000001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2E-3</v>
      </c>
      <c r="C38" s="85">
        <v>0.95</v>
      </c>
      <c r="D38" s="86">
        <v>2.56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3.23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2020-09-09T04:15:15Z</dcterms:modified>
</cp:coreProperties>
</file>