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7964687D-536F-42E6-9619-3DC0FB92B702}" xr6:coauthVersionLast="45" xr6:coauthVersionMax="45" xr10:uidLastSave="{00000000-0000-0000-0000-000000000000}"/>
  <bookViews>
    <workbookView xWindow="-17196" yWindow="-13068" windowWidth="23256" windowHeight="12576" tabRatio="961" firstSheet="16" activeTab="23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<sst xmlns="http://schemas.openxmlformats.org/spreadsheetml/2006/main" count="1112" uniqueCount="272">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</sst>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727170</v>
      </c>
    </row>
    <row r="8" spans="1:3" ht="15" customHeight="1" x14ac:dyDescent="0.25">
      <c r="B8" s="7" t="s">
        <v>106</v>
      </c>
      <c r="C8" s="66">
        <v>0.40899999999999997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0.14480130195617702</v>
      </c>
    </row>
    <row r="11" spans="1:3" ht="15" customHeight="1" x14ac:dyDescent="0.25">
      <c r="B11" s="7" t="s">
        <v>108</v>
      </c>
      <c r="C11" s="66">
        <v>0.78099999999999992</v>
      </c>
    </row>
    <row r="12" spans="1:3" ht="15" customHeight="1" x14ac:dyDescent="0.25">
      <c r="B12" s="7" t="s">
        <v>109</v>
      </c>
      <c r="C12" s="66">
        <v>0.50700000000000001</v>
      </c>
    </row>
    <row r="13" spans="1:3" ht="15" customHeight="1" x14ac:dyDescent="0.25">
      <c r="B13" s="7" t="s">
        <v>110</v>
      </c>
      <c r="C13" s="66">
        <v>0.628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0.1414</v>
      </c>
    </row>
    <row r="24" spans="1:3" ht="15" customHeight="1" x14ac:dyDescent="0.25">
      <c r="B24" s="20" t="s">
        <v>102</v>
      </c>
      <c r="C24" s="67">
        <v>0.44040000000000007</v>
      </c>
    </row>
    <row r="25" spans="1:3" ht="15" customHeight="1" x14ac:dyDescent="0.25">
      <c r="B25" s="20" t="s">
        <v>103</v>
      </c>
      <c r="C25" s="67">
        <v>0.33069999999999999</v>
      </c>
    </row>
    <row r="26" spans="1:3" ht="15" customHeight="1" x14ac:dyDescent="0.25">
      <c r="B26" s="20" t="s">
        <v>104</v>
      </c>
      <c r="C26" s="67">
        <v>8.7499999999999994E-2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0.22800000000000001</v>
      </c>
    </row>
    <row r="30" spans="1:3" ht="14.25" customHeight="1" x14ac:dyDescent="0.25">
      <c r="B30" s="30" t="s">
        <v>76</v>
      </c>
      <c r="C30" s="69">
        <v>5.5999999999999994E-2</v>
      </c>
    </row>
    <row r="31" spans="1:3" ht="14.25" customHeight="1" x14ac:dyDescent="0.25">
      <c r="B31" s="30" t="s">
        <v>77</v>
      </c>
      <c r="C31" s="69">
        <v>0.10300000000000001</v>
      </c>
    </row>
    <row r="32" spans="1:3" ht="14.25" customHeight="1" x14ac:dyDescent="0.25">
      <c r="B32" s="30" t="s">
        <v>78</v>
      </c>
      <c r="C32" s="69">
        <v>0.61299999999999999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25.1</v>
      </c>
    </row>
    <row r="38" spans="1:5" ht="15" customHeight="1" x14ac:dyDescent="0.25">
      <c r="B38" s="16" t="s">
        <v>91</v>
      </c>
      <c r="C38" s="68">
        <v>55.9</v>
      </c>
      <c r="D38" s="17"/>
      <c r="E38" s="18"/>
    </row>
    <row r="39" spans="1:5" ht="15" customHeight="1" x14ac:dyDescent="0.25">
      <c r="B39" s="16" t="s">
        <v>90</v>
      </c>
      <c r="C39" s="68">
        <v>74.7</v>
      </c>
      <c r="D39" s="17"/>
      <c r="E39" s="17"/>
    </row>
    <row r="40" spans="1:5" ht="15" customHeight="1" x14ac:dyDescent="0.25">
      <c r="B40" s="16" t="s">
        <v>171</v>
      </c>
      <c r="C40" s="68">
        <v>7.25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2.2360000000000001E-2</v>
      </c>
      <c r="D45" s="17"/>
    </row>
    <row r="46" spans="1:5" ht="15.75" customHeight="1" x14ac:dyDescent="0.25">
      <c r="B46" s="16" t="s">
        <v>11</v>
      </c>
      <c r="C46" s="67">
        <v>0.11662</v>
      </c>
      <c r="D46" s="17"/>
    </row>
    <row r="47" spans="1:5" ht="15.75" customHeight="1" x14ac:dyDescent="0.25">
      <c r="B47" s="16" t="s">
        <v>12</v>
      </c>
      <c r="C47" s="67">
        <v>0.21970999999999999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0.64130999999999994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3.2252205104500002</v>
      </c>
      <c r="D51" s="17"/>
    </row>
    <row r="52" spans="1:4" ht="15" customHeight="1" x14ac:dyDescent="0.25">
      <c r="B52" s="16" t="s">
        <v>125</v>
      </c>
      <c r="C52" s="65">
        <v>3.8883577861199998</v>
      </c>
    </row>
    <row r="53" spans="1:4" ht="15.75" customHeight="1" x14ac:dyDescent="0.25">
      <c r="B53" s="16" t="s">
        <v>126</v>
      </c>
      <c r="C53" s="65">
        <v>3.8883577861199998</v>
      </c>
    </row>
    <row r="54" spans="1:4" ht="15.75" customHeight="1" x14ac:dyDescent="0.25">
      <c r="B54" s="16" t="s">
        <v>127</v>
      </c>
      <c r="C54" s="65">
        <v>3.4915507909699999</v>
      </c>
    </row>
    <row r="55" spans="1:4" ht="15.75" customHeight="1" x14ac:dyDescent="0.25">
      <c r="B55" s="16" t="s">
        <v>128</v>
      </c>
      <c r="C55" s="65">
        <v>3.4915507909699999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0.4494895981763255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3.2252205104500002</v>
      </c>
      <c r="C2" s="26">
        <f>'Baseline year population inputs'!C52</f>
        <v>3.8883577861199998</v>
      </c>
      <c r="D2" s="26">
        <f>'Baseline year population inputs'!C53</f>
        <v>3.8883577861199998</v>
      </c>
      <c r="E2" s="26">
        <f>'Baseline year population inputs'!C54</f>
        <v>3.4915507909699999</v>
      </c>
      <c r="F2" s="26">
        <f>'Baseline year population inputs'!C55</f>
        <v>3.4915507909699999</v>
      </c>
    </row>
    <row r="3" spans="1:6" ht="15.75" customHeight="1" x14ac:dyDescent="0.25">
      <c r="A3" s="3" t="s">
        <v>65</v>
      </c>
      <c r="B3" s="26">
        <f>frac_mam_1month * 2.6</f>
        <v>0.10998000000000001</v>
      </c>
      <c r="C3" s="26">
        <f>frac_mam_1_5months * 2.6</f>
        <v>0.10998000000000001</v>
      </c>
      <c r="D3" s="26">
        <f>frac_mam_6_11months * 2.6</f>
        <v>0.24622000000000002</v>
      </c>
      <c r="E3" s="26">
        <f>frac_mam_12_23months * 2.6</f>
        <v>0.10712000000000001</v>
      </c>
      <c r="F3" s="26">
        <f>frac_mam_24_59months * 2.6</f>
        <v>5.2000000000000005E-2</v>
      </c>
    </row>
    <row r="4" spans="1:6" ht="15.75" customHeight="1" x14ac:dyDescent="0.25">
      <c r="A4" s="3" t="s">
        <v>66</v>
      </c>
      <c r="B4" s="26">
        <f>frac_sam_1month * 2.6</f>
        <v>6.2400000000000004E-2</v>
      </c>
      <c r="C4" s="26">
        <f>frac_sam_1_5months * 2.6</f>
        <v>6.2400000000000004E-2</v>
      </c>
      <c r="D4" s="26">
        <f>frac_sam_6_11months * 2.6</f>
        <v>9.6979999999999997E-2</v>
      </c>
      <c r="E4" s="26">
        <f>frac_sam_12_23months * 2.6</f>
        <v>8.8920000000000013E-2</v>
      </c>
      <c r="F4" s="26">
        <f>frac_sam_24_59months * 2.6</f>
        <v>2.938E-2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0.40899999999999997</v>
      </c>
      <c r="E2" s="93">
        <f>food_insecure</f>
        <v>0.40899999999999997</v>
      </c>
      <c r="F2" s="93">
        <f>food_insecure</f>
        <v>0.40899999999999997</v>
      </c>
      <c r="G2" s="93">
        <f>food_insecure</f>
        <v>0.40899999999999997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0.40899999999999997</v>
      </c>
      <c r="F5" s="93">
        <f>food_insecure</f>
        <v>0.40899999999999997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3.2252205104500002</v>
      </c>
      <c r="D7" s="93">
        <f>diarrhoea_1_5mo</f>
        <v>3.8883577861199998</v>
      </c>
      <c r="E7" s="93">
        <f>diarrhoea_6_11mo</f>
        <v>3.8883577861199998</v>
      </c>
      <c r="F7" s="93">
        <f>diarrhoea_12_23mo</f>
        <v>3.4915507909699999</v>
      </c>
      <c r="G7" s="93">
        <f>diarrhoea_24_59mo</f>
        <v>3.4915507909699999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0.40899999999999997</v>
      </c>
      <c r="F8" s="93">
        <f>food_insecure</f>
        <v>0.40899999999999997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3.2252205104500002</v>
      </c>
      <c r="D12" s="93">
        <f>diarrhoea_1_5mo</f>
        <v>3.8883577861199998</v>
      </c>
      <c r="E12" s="93">
        <f>diarrhoea_6_11mo</f>
        <v>3.8883577861199998</v>
      </c>
      <c r="F12" s="93">
        <f>diarrhoea_12_23mo</f>
        <v>3.4915507909699999</v>
      </c>
      <c r="G12" s="93">
        <f>diarrhoea_24_59mo</f>
        <v>3.4915507909699999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0.40899999999999997</v>
      </c>
      <c r="I15" s="93">
        <f>food_insecure</f>
        <v>0.40899999999999997</v>
      </c>
      <c r="J15" s="93">
        <f>food_insecure</f>
        <v>0.40899999999999997</v>
      </c>
      <c r="K15" s="93">
        <f>food_insecure</f>
        <v>0.40899999999999997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0.78099999999999992</v>
      </c>
      <c r="I18" s="93">
        <f>frac_PW_health_facility</f>
        <v>0.78099999999999992</v>
      </c>
      <c r="J18" s="93">
        <f>frac_PW_health_facility</f>
        <v>0.78099999999999992</v>
      </c>
      <c r="K18" s="93">
        <f>frac_PW_health_facility</f>
        <v>0.78099999999999992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0.628</v>
      </c>
      <c r="M24" s="93">
        <f>famplan_unmet_need</f>
        <v>0.628</v>
      </c>
      <c r="N24" s="93">
        <f>famplan_unmet_need</f>
        <v>0.628</v>
      </c>
      <c r="O24" s="93">
        <f>famplan_unmet_need</f>
        <v>0.628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0.49250037821645715</v>
      </c>
      <c r="M25" s="93">
        <f>(1-food_insecure)*(0.49)+food_insecure*(0.7)</f>
        <v>0.5758899999999999</v>
      </c>
      <c r="N25" s="93">
        <f>(1-food_insecure)*(0.49)+food_insecure*(0.7)</f>
        <v>0.5758899999999999</v>
      </c>
      <c r="O25" s="93">
        <f>(1-food_insecure)*(0.49)+food_insecure*(0.7)</f>
        <v>0.5758899999999999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0.21107159066419592</v>
      </c>
      <c r="M26" s="93">
        <f>(1-food_insecure)*(0.21)+food_insecure*(0.3)</f>
        <v>0.24680999999999997</v>
      </c>
      <c r="N26" s="93">
        <f>(1-food_insecure)*(0.21)+food_insecure*(0.3)</f>
        <v>0.24680999999999997</v>
      </c>
      <c r="O26" s="93">
        <f>(1-food_insecure)*(0.21)+food_insecure*(0.3)</f>
        <v>0.24680999999999997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0.1516267291631698</v>
      </c>
      <c r="M27" s="93">
        <f>(1-food_insecure)*(0.3)</f>
        <v>0.17729999999999999</v>
      </c>
      <c r="N27" s="93">
        <f>(1-food_insecure)*(0.3)</f>
        <v>0.17729999999999999</v>
      </c>
      <c r="O27" s="93">
        <f>(1-food_insecure)*(0.3)</f>
        <v>0.17729999999999999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0.14480130195617702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4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159211</v>
      </c>
      <c r="C2" s="75">
        <v>273000</v>
      </c>
      <c r="D2" s="75">
        <v>418000</v>
      </c>
      <c r="E2" s="75">
        <v>312000</v>
      </c>
      <c r="F2" s="75">
        <v>221000</v>
      </c>
      <c r="G2" s="22">
        <f t="shared" ref="G2:G40" si="0">C2+D2+E2+F2</f>
        <v>1224000</v>
      </c>
      <c r="H2" s="22">
        <f t="shared" ref="H2:H40" si="1">(B2 + stillbirth*B2/(1000-stillbirth))/(1-abortion)</f>
        <v>187003.01392324481</v>
      </c>
      <c r="I2" s="22">
        <f>G2-H2</f>
        <v>1036996.9860767552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161807</v>
      </c>
      <c r="C3" s="75">
        <v>280000</v>
      </c>
      <c r="D3" s="75">
        <v>432000</v>
      </c>
      <c r="E3" s="75">
        <v>318000</v>
      </c>
      <c r="F3" s="75">
        <v>229000</v>
      </c>
      <c r="G3" s="22">
        <f t="shared" si="0"/>
        <v>1259000</v>
      </c>
      <c r="H3" s="22">
        <f t="shared" si="1"/>
        <v>190052.17399475205</v>
      </c>
      <c r="I3" s="22">
        <f t="shared" ref="I3:I15" si="3">G3-H3</f>
        <v>1068947.8260052479</v>
      </c>
    </row>
    <row r="4" spans="1:9" ht="15.75" customHeight="1" x14ac:dyDescent="0.25">
      <c r="A4" s="92">
        <f t="shared" si="2"/>
        <v>2021</v>
      </c>
      <c r="B4" s="74">
        <v>164463</v>
      </c>
      <c r="C4" s="75">
        <v>286000</v>
      </c>
      <c r="D4" s="75">
        <v>447000</v>
      </c>
      <c r="E4" s="75">
        <v>325000</v>
      </c>
      <c r="F4" s="75">
        <v>237000</v>
      </c>
      <c r="G4" s="22">
        <f t="shared" si="0"/>
        <v>1295000</v>
      </c>
      <c r="H4" s="22">
        <f t="shared" si="1"/>
        <v>193171.807719684</v>
      </c>
      <c r="I4" s="22">
        <f t="shared" si="3"/>
        <v>1101828.192280316</v>
      </c>
    </row>
    <row r="5" spans="1:9" ht="15.75" customHeight="1" x14ac:dyDescent="0.25">
      <c r="A5" s="92">
        <f t="shared" si="2"/>
        <v>2022</v>
      </c>
      <c r="B5" s="74">
        <v>167336</v>
      </c>
      <c r="C5" s="75">
        <v>292000</v>
      </c>
      <c r="D5" s="75">
        <v>463000</v>
      </c>
      <c r="E5" s="75">
        <v>332000</v>
      </c>
      <c r="F5" s="75">
        <v>244000</v>
      </c>
      <c r="G5" s="22">
        <f t="shared" si="0"/>
        <v>1331000</v>
      </c>
      <c r="H5" s="22">
        <f t="shared" si="1"/>
        <v>196546.32115783513</v>
      </c>
      <c r="I5" s="22">
        <f t="shared" si="3"/>
        <v>1134453.6788421648</v>
      </c>
    </row>
    <row r="6" spans="1:9" ht="15.75" customHeight="1" x14ac:dyDescent="0.25">
      <c r="A6" s="92" t="str">
        <f t="shared" si="2"/>
        <v/>
      </c>
      <c r="B6" s="74">
        <v>177538.6624</v>
      </c>
      <c r="C6" s="75">
        <v>298000</v>
      </c>
      <c r="D6" s="75">
        <v>480000</v>
      </c>
      <c r="E6" s="75">
        <v>340000</v>
      </c>
      <c r="F6" s="75">
        <v>252000</v>
      </c>
      <c r="G6" s="22">
        <f t="shared" si="0"/>
        <v>1370000</v>
      </c>
      <c r="H6" s="22">
        <f t="shared" si="1"/>
        <v>208529.96939094318</v>
      </c>
      <c r="I6" s="22">
        <f t="shared" si="3"/>
        <v>1161470.0306090568</v>
      </c>
    </row>
    <row r="7" spans="1:9" ht="15.75" customHeight="1" x14ac:dyDescent="0.25">
      <c r="A7" s="92" t="str">
        <f t="shared" si="2"/>
        <v/>
      </c>
      <c r="B7" s="74">
        <v>179948.99</v>
      </c>
      <c r="C7" s="75">
        <v>304000</v>
      </c>
      <c r="D7" s="75">
        <v>495000</v>
      </c>
      <c r="E7" s="75">
        <v>348000</v>
      </c>
      <c r="F7" s="75">
        <v>260000</v>
      </c>
      <c r="G7" s="22">
        <f t="shared" si="0"/>
        <v>1407000</v>
      </c>
      <c r="H7" s="22">
        <f t="shared" si="1"/>
        <v>211361.04592298169</v>
      </c>
      <c r="I7" s="22">
        <f t="shared" si="3"/>
        <v>1195638.9540770184</v>
      </c>
    </row>
    <row r="8" spans="1:9" ht="15.75" customHeight="1" x14ac:dyDescent="0.25">
      <c r="A8" s="92" t="str">
        <f t="shared" si="2"/>
        <v/>
      </c>
      <c r="B8" s="74">
        <v>182367.3542</v>
      </c>
      <c r="C8" s="75">
        <v>309000</v>
      </c>
      <c r="D8" s="75">
        <v>510000</v>
      </c>
      <c r="E8" s="75">
        <v>357000</v>
      </c>
      <c r="F8" s="75">
        <v>268000</v>
      </c>
      <c r="G8" s="22">
        <f t="shared" si="0"/>
        <v>1444000</v>
      </c>
      <c r="H8" s="22">
        <f t="shared" si="1"/>
        <v>214201.56193107206</v>
      </c>
      <c r="I8" s="22">
        <f t="shared" si="3"/>
        <v>1229798.438068928</v>
      </c>
    </row>
    <row r="9" spans="1:9" ht="15.75" customHeight="1" x14ac:dyDescent="0.25">
      <c r="A9" s="92" t="str">
        <f t="shared" si="2"/>
        <v/>
      </c>
      <c r="B9" s="74">
        <v>184752.33960000001</v>
      </c>
      <c r="C9" s="75">
        <v>314000</v>
      </c>
      <c r="D9" s="75">
        <v>525000</v>
      </c>
      <c r="E9" s="75">
        <v>367000</v>
      </c>
      <c r="F9" s="75">
        <v>277000</v>
      </c>
      <c r="G9" s="22">
        <f t="shared" si="0"/>
        <v>1483000</v>
      </c>
      <c r="H9" s="22">
        <f t="shared" si="1"/>
        <v>217002.87250611361</v>
      </c>
      <c r="I9" s="22">
        <f t="shared" si="3"/>
        <v>1265997.1274938863</v>
      </c>
    </row>
    <row r="10" spans="1:9" ht="15.75" customHeight="1" x14ac:dyDescent="0.25">
      <c r="A10" s="92" t="str">
        <f t="shared" si="2"/>
        <v/>
      </c>
      <c r="B10" s="74">
        <v>187101.93739999997</v>
      </c>
      <c r="C10" s="75">
        <v>319000</v>
      </c>
      <c r="D10" s="75">
        <v>540000</v>
      </c>
      <c r="E10" s="75">
        <v>378000</v>
      </c>
      <c r="F10" s="75">
        <v>284000</v>
      </c>
      <c r="G10" s="22">
        <f t="shared" si="0"/>
        <v>1521000</v>
      </c>
      <c r="H10" s="22">
        <f t="shared" si="1"/>
        <v>219762.61819018956</v>
      </c>
      <c r="I10" s="22">
        <f t="shared" si="3"/>
        <v>1301237.3818098104</v>
      </c>
    </row>
    <row r="11" spans="1:9" ht="15.75" customHeight="1" x14ac:dyDescent="0.25">
      <c r="A11" s="92" t="str">
        <f t="shared" si="2"/>
        <v/>
      </c>
      <c r="B11" s="74">
        <v>189414.13879999999</v>
      </c>
      <c r="C11" s="75">
        <v>325000</v>
      </c>
      <c r="D11" s="75">
        <v>552000</v>
      </c>
      <c r="E11" s="75">
        <v>391000</v>
      </c>
      <c r="F11" s="75">
        <v>292000</v>
      </c>
      <c r="G11" s="22">
        <f t="shared" si="0"/>
        <v>1560000</v>
      </c>
      <c r="H11" s="22">
        <f t="shared" si="1"/>
        <v>222478.43952538341</v>
      </c>
      <c r="I11" s="22">
        <f t="shared" si="3"/>
        <v>1337521.5604746165</v>
      </c>
    </row>
    <row r="12" spans="1:9" ht="15.75" customHeight="1" x14ac:dyDescent="0.25">
      <c r="A12" s="92" t="str">
        <f t="shared" si="2"/>
        <v/>
      </c>
      <c r="B12" s="74">
        <v>191686.935</v>
      </c>
      <c r="C12" s="75">
        <v>330000</v>
      </c>
      <c r="D12" s="75">
        <v>566000</v>
      </c>
      <c r="E12" s="75">
        <v>405000</v>
      </c>
      <c r="F12" s="75">
        <v>299000</v>
      </c>
      <c r="G12" s="22">
        <f t="shared" si="0"/>
        <v>1600000</v>
      </c>
      <c r="H12" s="22">
        <f t="shared" si="1"/>
        <v>225147.97705377842</v>
      </c>
      <c r="I12" s="22">
        <f t="shared" si="3"/>
        <v>1374852.0229462215</v>
      </c>
    </row>
    <row r="13" spans="1:9" ht="15.75" customHeight="1" x14ac:dyDescent="0.25">
      <c r="A13" s="92" t="str">
        <f t="shared" si="2"/>
        <v/>
      </c>
      <c r="B13" s="74">
        <v>266000</v>
      </c>
      <c r="C13" s="75">
        <v>404000</v>
      </c>
      <c r="D13" s="75">
        <v>305000</v>
      </c>
      <c r="E13" s="75">
        <v>213000</v>
      </c>
      <c r="F13" s="75">
        <v>5.6962445249999993E-2</v>
      </c>
      <c r="G13" s="22">
        <f t="shared" si="0"/>
        <v>922000.05696244526</v>
      </c>
      <c r="H13" s="22">
        <f t="shared" si="1"/>
        <v>312433.19684935792</v>
      </c>
      <c r="I13" s="22">
        <f t="shared" si="3"/>
        <v>609566.86011308734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tabSelected="1" zoomScaleNormal="100" workbookViewId="0">
      <selection activeCell="D9" sqref="D9:H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5.6962445249999993E-2</v>
      </c>
    </row>
    <row r="4" spans="1:8" ht="15.75" customHeight="1" x14ac:dyDescent="0.25">
      <c r="B4" s="24" t="s">
        <v>7</v>
      </c>
      <c r="C4" s="76">
        <v>0.17981570832398744</v>
      </c>
    </row>
    <row r="5" spans="1:8" ht="15.75" customHeight="1" x14ac:dyDescent="0.25">
      <c r="B5" s="24" t="s">
        <v>8</v>
      </c>
      <c r="C5" s="76">
        <v>8.9580493708815101E-2</v>
      </c>
    </row>
    <row r="6" spans="1:8" ht="15.75" customHeight="1" x14ac:dyDescent="0.25">
      <c r="B6" s="24" t="s">
        <v>10</v>
      </c>
      <c r="C6" s="76">
        <v>0.13661405949195063</v>
      </c>
    </row>
    <row r="7" spans="1:8" ht="15.75" customHeight="1" x14ac:dyDescent="0.25">
      <c r="B7" s="24" t="s">
        <v>13</v>
      </c>
      <c r="C7" s="76">
        <v>0.14513937667535778</v>
      </c>
    </row>
    <row r="8" spans="1:8" ht="15.75" customHeight="1" x14ac:dyDescent="0.25">
      <c r="B8" s="24" t="s">
        <v>14</v>
      </c>
      <c r="C8" s="76">
        <v>5.2379295925648875E-3</v>
      </c>
    </row>
    <row r="9" spans="1:8" ht="15.75" customHeight="1" x14ac:dyDescent="0.25">
      <c r="B9" s="24" t="s">
        <v>27</v>
      </c>
      <c r="C9" s="76">
        <v>6.8159146012332694E-2</v>
      </c>
    </row>
    <row r="10" spans="1:8" ht="15.75" customHeight="1" x14ac:dyDescent="0.25">
      <c r="B10" s="24" t="s">
        <v>15</v>
      </c>
      <c r="C10" s="76">
        <v>0.31849084094499158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0.17569163586101097</v>
      </c>
      <c r="D14" s="76">
        <v>0.17569163586101097</v>
      </c>
      <c r="E14" s="76">
        <v>0.14904897674179199</v>
      </c>
      <c r="F14" s="76">
        <v>0.14904897674179199</v>
      </c>
    </row>
    <row r="15" spans="1:8" ht="15.75" customHeight="1" x14ac:dyDescent="0.25">
      <c r="B15" s="24" t="s">
        <v>16</v>
      </c>
      <c r="C15" s="76">
        <v>0.150999100644298</v>
      </c>
      <c r="D15" s="76">
        <v>0.150999100644298</v>
      </c>
      <c r="E15" s="76">
        <v>9.12907893821647E-2</v>
      </c>
      <c r="F15" s="76">
        <v>9.12907893821647E-2</v>
      </c>
    </row>
    <row r="16" spans="1:8" ht="15.75" customHeight="1" x14ac:dyDescent="0.25">
      <c r="B16" s="24" t="s">
        <v>17</v>
      </c>
      <c r="C16" s="76">
        <v>4.3759373754163902E-2</v>
      </c>
      <c r="D16" s="76">
        <v>4.3759373754163902E-2</v>
      </c>
      <c r="E16" s="76">
        <v>3.3312669415273E-2</v>
      </c>
      <c r="F16" s="76">
        <v>3.3312669415273E-2</v>
      </c>
    </row>
    <row r="17" spans="1:8" ht="15.75" customHeight="1" x14ac:dyDescent="0.25">
      <c r="B17" s="24" t="s">
        <v>18</v>
      </c>
      <c r="C17" s="76">
        <v>5.331227417079179E-2</v>
      </c>
      <c r="D17" s="76">
        <v>5.331227417079179E-2</v>
      </c>
      <c r="E17" s="76">
        <v>0.12925728619627599</v>
      </c>
      <c r="F17" s="76">
        <v>0.12925728619627599</v>
      </c>
    </row>
    <row r="18" spans="1:8" ht="15.75" customHeight="1" x14ac:dyDescent="0.25">
      <c r="B18" s="24" t="s">
        <v>19</v>
      </c>
      <c r="C18" s="76">
        <v>0.15363531720801499</v>
      </c>
      <c r="D18" s="76">
        <v>0.15363531720801499</v>
      </c>
      <c r="E18" s="76">
        <v>0.20720231095240901</v>
      </c>
      <c r="F18" s="76">
        <v>0.20720231095240901</v>
      </c>
    </row>
    <row r="19" spans="1:8" ht="15.75" customHeight="1" x14ac:dyDescent="0.25">
      <c r="B19" s="24" t="s">
        <v>20</v>
      </c>
      <c r="C19" s="76">
        <v>5.3091986998029903E-2</v>
      </c>
      <c r="D19" s="76">
        <v>5.3091986998029903E-2</v>
      </c>
      <c r="E19" s="76">
        <v>5.5452874702400304E-2</v>
      </c>
      <c r="F19" s="76">
        <v>5.5452874702400304E-2</v>
      </c>
    </row>
    <row r="20" spans="1:8" ht="15.75" customHeight="1" x14ac:dyDescent="0.25">
      <c r="B20" s="24" t="s">
        <v>21</v>
      </c>
      <c r="C20" s="76">
        <v>1.7589595685136499E-2</v>
      </c>
      <c r="D20" s="76">
        <v>1.7589595685136499E-2</v>
      </c>
      <c r="E20" s="76">
        <v>9.3795761661273E-3</v>
      </c>
      <c r="F20" s="76">
        <v>9.3795761661273E-3</v>
      </c>
    </row>
    <row r="21" spans="1:8" ht="15.75" customHeight="1" x14ac:dyDescent="0.25">
      <c r="B21" s="24" t="s">
        <v>22</v>
      </c>
      <c r="C21" s="76">
        <v>2.6595050696729801E-2</v>
      </c>
      <c r="D21" s="76">
        <v>2.6595050696729801E-2</v>
      </c>
      <c r="E21" s="76">
        <v>5.895689593130729E-2</v>
      </c>
      <c r="F21" s="76">
        <v>5.895689593130729E-2</v>
      </c>
    </row>
    <row r="22" spans="1:8" ht="15.75" customHeight="1" x14ac:dyDescent="0.25">
      <c r="B22" s="24" t="s">
        <v>23</v>
      </c>
      <c r="C22" s="76">
        <v>0.32532566498182414</v>
      </c>
      <c r="D22" s="76">
        <v>0.32532566498182414</v>
      </c>
      <c r="E22" s="76">
        <v>0.26609862051225042</v>
      </c>
      <c r="F22" s="76">
        <v>0.26609862051225042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8.7599999999999997E-2</v>
      </c>
    </row>
    <row r="27" spans="1:8" ht="15.75" customHeight="1" x14ac:dyDescent="0.25">
      <c r="B27" s="24" t="s">
        <v>39</v>
      </c>
      <c r="C27" s="76">
        <v>8.6999999999999994E-3</v>
      </c>
    </row>
    <row r="28" spans="1:8" ht="15.75" customHeight="1" x14ac:dyDescent="0.25">
      <c r="B28" s="24" t="s">
        <v>40</v>
      </c>
      <c r="C28" s="76">
        <v>0.15439999999999998</v>
      </c>
    </row>
    <row r="29" spans="1:8" ht="15.75" customHeight="1" x14ac:dyDescent="0.25">
      <c r="B29" s="24" t="s">
        <v>41</v>
      </c>
      <c r="C29" s="76">
        <v>0.1678</v>
      </c>
    </row>
    <row r="30" spans="1:8" ht="15.75" customHeight="1" x14ac:dyDescent="0.25">
      <c r="B30" s="24" t="s">
        <v>42</v>
      </c>
      <c r="C30" s="76">
        <v>0.10580000000000001</v>
      </c>
    </row>
    <row r="31" spans="1:8" ht="15.75" customHeight="1" x14ac:dyDescent="0.25">
      <c r="B31" s="24" t="s">
        <v>43</v>
      </c>
      <c r="C31" s="76">
        <v>0.10970000000000001</v>
      </c>
    </row>
    <row r="32" spans="1:8" ht="15.75" customHeight="1" x14ac:dyDescent="0.25">
      <c r="B32" s="24" t="s">
        <v>44</v>
      </c>
      <c r="C32" s="76">
        <v>1.8600000000000002E-2</v>
      </c>
    </row>
    <row r="33" spans="2:3" ht="15.75" customHeight="1" x14ac:dyDescent="0.25">
      <c r="B33" s="24" t="s">
        <v>45</v>
      </c>
      <c r="C33" s="76">
        <v>8.3800000000000013E-2</v>
      </c>
    </row>
    <row r="34" spans="2:3" ht="15.75" customHeight="1" x14ac:dyDescent="0.25">
      <c r="B34" s="24" t="s">
        <v>46</v>
      </c>
      <c r="C34" s="76">
        <v>0.2636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0.67189999999999994</v>
      </c>
      <c r="D2" s="77">
        <v>0.67189999999999994</v>
      </c>
      <c r="E2" s="77">
        <v>0.61020000000000008</v>
      </c>
      <c r="F2" s="77">
        <v>0.4299</v>
      </c>
      <c r="G2" s="77">
        <v>0.32</v>
      </c>
    </row>
    <row r="3" spans="1:15" ht="15.75" customHeight="1" x14ac:dyDescent="0.25">
      <c r="A3" s="5"/>
      <c r="B3" s="11" t="s">
        <v>118</v>
      </c>
      <c r="C3" s="77">
        <v>0.21359999999999998</v>
      </c>
      <c r="D3" s="77">
        <v>0.21359999999999998</v>
      </c>
      <c r="E3" s="77">
        <v>0.20010000000000003</v>
      </c>
      <c r="F3" s="77">
        <v>0.26940000000000003</v>
      </c>
      <c r="G3" s="77">
        <v>0.29649999999999999</v>
      </c>
    </row>
    <row r="4" spans="1:15" ht="15.75" customHeight="1" x14ac:dyDescent="0.25">
      <c r="A4" s="5"/>
      <c r="B4" s="11" t="s">
        <v>116</v>
      </c>
      <c r="C4" s="78">
        <v>7.9100000000000004E-2</v>
      </c>
      <c r="D4" s="78">
        <v>7.9100000000000004E-2</v>
      </c>
      <c r="E4" s="78">
        <v>0.12590000000000001</v>
      </c>
      <c r="F4" s="78">
        <v>0.1925</v>
      </c>
      <c r="G4" s="78">
        <v>0.22070000000000001</v>
      </c>
    </row>
    <row r="5" spans="1:15" ht="15.75" customHeight="1" x14ac:dyDescent="0.25">
      <c r="A5" s="5"/>
      <c r="B5" s="11" t="s">
        <v>119</v>
      </c>
      <c r="C5" s="78">
        <v>3.5400000000000001E-2</v>
      </c>
      <c r="D5" s="78">
        <v>3.5400000000000001E-2</v>
      </c>
      <c r="E5" s="78">
        <v>6.3799999999999996E-2</v>
      </c>
      <c r="F5" s="78">
        <v>0.1082</v>
      </c>
      <c r="G5" s="78">
        <v>0.1628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0.7923</v>
      </c>
      <c r="D8" s="77">
        <v>0.7923</v>
      </c>
      <c r="E8" s="77">
        <v>0.61520000000000008</v>
      </c>
      <c r="F8" s="77">
        <v>0.66139999999999999</v>
      </c>
      <c r="G8" s="77">
        <v>0.84329999999999994</v>
      </c>
    </row>
    <row r="9" spans="1:15" ht="15.75" customHeight="1" x14ac:dyDescent="0.25">
      <c r="B9" s="7" t="s">
        <v>121</v>
      </c>
      <c r="C9" s="77">
        <v>0.1414</v>
      </c>
      <c r="D9" s="77">
        <v>0.1414</v>
      </c>
      <c r="E9" s="77">
        <v>0.25269999999999998</v>
      </c>
      <c r="F9" s="77">
        <v>0.26329999999999998</v>
      </c>
      <c r="G9" s="77">
        <v>0.12539999999999998</v>
      </c>
    </row>
    <row r="10" spans="1:15" ht="15.75" customHeight="1" x14ac:dyDescent="0.25">
      <c r="B10" s="7" t="s">
        <v>122</v>
      </c>
      <c r="C10" s="78">
        <v>4.2300000000000004E-2</v>
      </c>
      <c r="D10" s="78">
        <v>4.2300000000000004E-2</v>
      </c>
      <c r="E10" s="78">
        <v>9.4700000000000006E-2</v>
      </c>
      <c r="F10" s="78">
        <v>4.1200000000000001E-2</v>
      </c>
      <c r="G10" s="78">
        <v>0.02</v>
      </c>
    </row>
    <row r="11" spans="1:15" ht="15.75" customHeight="1" x14ac:dyDescent="0.25">
      <c r="B11" s="7" t="s">
        <v>123</v>
      </c>
      <c r="C11" s="78">
        <v>2.4E-2</v>
      </c>
      <c r="D11" s="78">
        <v>2.4E-2</v>
      </c>
      <c r="E11" s="78">
        <v>3.73E-2</v>
      </c>
      <c r="F11" s="78">
        <v>3.4200000000000001E-2</v>
      </c>
      <c r="G11" s="78">
        <v>1.1299999999999999E-2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0.82655271499999994</v>
      </c>
      <c r="D14" s="79">
        <v>0.80329964035300006</v>
      </c>
      <c r="E14" s="79">
        <v>0.80329964035300006</v>
      </c>
      <c r="F14" s="79">
        <v>0.753420550957</v>
      </c>
      <c r="G14" s="79">
        <v>0.753420550957</v>
      </c>
      <c r="H14" s="80">
        <v>0.377</v>
      </c>
      <c r="I14" s="80">
        <v>0.377</v>
      </c>
      <c r="J14" s="80">
        <v>0.377</v>
      </c>
      <c r="K14" s="80">
        <v>0.377</v>
      </c>
      <c r="L14" s="80">
        <v>0.34844000000000003</v>
      </c>
      <c r="M14" s="80">
        <v>0.34844000000000003</v>
      </c>
      <c r="N14" s="80">
        <v>0.34844000000000003</v>
      </c>
      <c r="O14" s="80">
        <v>0.34844000000000003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0.37152684773690087</v>
      </c>
      <c r="D15" s="77">
        <f t="shared" si="0"/>
        <v>0.36107483255745676</v>
      </c>
      <c r="E15" s="77">
        <f t="shared" si="0"/>
        <v>0.36107483255745676</v>
      </c>
      <c r="F15" s="77">
        <f t="shared" si="0"/>
        <v>0.33865470070744769</v>
      </c>
      <c r="G15" s="77">
        <f t="shared" si="0"/>
        <v>0.33865470070744769</v>
      </c>
      <c r="H15" s="77">
        <f t="shared" si="0"/>
        <v>0.16945757851247473</v>
      </c>
      <c r="I15" s="77">
        <f t="shared" si="0"/>
        <v>0.16945757851247473</v>
      </c>
      <c r="J15" s="77">
        <f t="shared" si="0"/>
        <v>0.16945757851247473</v>
      </c>
      <c r="K15" s="77">
        <f t="shared" si="0"/>
        <v>0.16945757851247473</v>
      </c>
      <c r="L15" s="77">
        <f t="shared" si="0"/>
        <v>0.15662015558855888</v>
      </c>
      <c r="M15" s="77">
        <f t="shared" si="0"/>
        <v>0.15662015558855888</v>
      </c>
      <c r="N15" s="77">
        <f t="shared" si="0"/>
        <v>0.15662015558855888</v>
      </c>
      <c r="O15" s="77">
        <f t="shared" si="0"/>
        <v>0.15662015558855888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0.76379999999999992</v>
      </c>
      <c r="D2" s="78">
        <v>0.52729999999999999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0.18460000000000001</v>
      </c>
      <c r="D3" s="78">
        <v>0.32319999999999999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4.2900000000000001E-2</v>
      </c>
      <c r="D4" s="78">
        <v>0.13419999999999999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8.700000000000041E-3</v>
      </c>
      <c r="D5" s="77">
        <f t="shared" ref="D5:G5" si="0">1-SUM(D2:D4)</f>
        <v>1.529999999999998E-2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0.32530000000000003</v>
      </c>
      <c r="D2" s="28">
        <v>0.32999999999999996</v>
      </c>
      <c r="E2" s="28">
        <v>0.32969999999999999</v>
      </c>
      <c r="F2" s="28">
        <v>0.32969999999999999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5.6800000000000003E-2</v>
      </c>
      <c r="D4" s="28">
        <v>5.62E-2</v>
      </c>
      <c r="E4" s="28">
        <v>5.5199999999999999E-2</v>
      </c>
      <c r="F4" s="28">
        <v>5.5199999999999999E-2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0.80329964035300006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0.34844000000000003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0.52729999999999999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74.7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36.57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48.27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1.2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1.2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1.2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1.2</v>
      </c>
      <c r="E13" s="86" t="s">
        <v>201</v>
      </c>
    </row>
    <row r="14" spans="1:5" ht="15.75" customHeight="1" x14ac:dyDescent="0.25">
      <c r="A14" s="11" t="s">
        <v>189</v>
      </c>
      <c r="B14" s="85">
        <v>0.21199999999999999</v>
      </c>
      <c r="C14" s="85">
        <v>0.95</v>
      </c>
      <c r="D14" s="86">
        <v>15.92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15.92</v>
      </c>
      <c r="E15" s="86" t="s">
        <v>201</v>
      </c>
    </row>
    <row r="16" spans="1:5" ht="15.75" customHeight="1" x14ac:dyDescent="0.25">
      <c r="A16" s="53" t="s">
        <v>57</v>
      </c>
      <c r="B16" s="85">
        <v>0.54500000000000004</v>
      </c>
      <c r="C16" s="85">
        <v>0.95</v>
      </c>
      <c r="D16" s="86">
        <v>0.23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0.52700000000000002</v>
      </c>
      <c r="C18" s="85">
        <v>0.95</v>
      </c>
      <c r="D18" s="86">
        <v>1.23</v>
      </c>
      <c r="E18" s="86" t="s">
        <v>201</v>
      </c>
    </row>
    <row r="19" spans="1:5" ht="15.75" customHeight="1" x14ac:dyDescent="0.25">
      <c r="A19" s="53" t="s">
        <v>174</v>
      </c>
      <c r="B19" s="85">
        <v>0.13500000000000001</v>
      </c>
      <c r="C19" s="85">
        <f>(1-food_insecure)*0.95</f>
        <v>0.56144999999999989</v>
      </c>
      <c r="D19" s="86">
        <v>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1.71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27.11</v>
      </c>
      <c r="E22" s="86" t="s">
        <v>201</v>
      </c>
    </row>
    <row r="23" spans="1:5" ht="15.75" customHeight="1" x14ac:dyDescent="0.25">
      <c r="A23" s="53" t="s">
        <v>34</v>
      </c>
      <c r="B23" s="85">
        <v>0.621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23.03</v>
      </c>
      <c r="E24" s="86" t="s">
        <v>201</v>
      </c>
    </row>
    <row r="25" spans="1:5" ht="15.75" customHeight="1" x14ac:dyDescent="0.25">
      <c r="A25" s="53" t="s">
        <v>87</v>
      </c>
      <c r="B25" s="85">
        <v>0.36899999999999999</v>
      </c>
      <c r="C25" s="85">
        <v>0.95</v>
      </c>
      <c r="D25" s="86">
        <v>23.01</v>
      </c>
      <c r="E25" s="86" t="s">
        <v>201</v>
      </c>
    </row>
    <row r="26" spans="1:5" ht="15.75" customHeight="1" x14ac:dyDescent="0.25">
      <c r="A26" s="53" t="s">
        <v>137</v>
      </c>
      <c r="B26" s="85">
        <v>0.21199999999999999</v>
      </c>
      <c r="C26" s="85">
        <v>0.95</v>
      </c>
      <c r="D26" s="86">
        <v>5.1100000000000003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23.03</v>
      </c>
      <c r="E27" s="86" t="s">
        <v>201</v>
      </c>
    </row>
    <row r="28" spans="1:5" ht="15.75" customHeight="1" x14ac:dyDescent="0.25">
      <c r="A28" s="53" t="s">
        <v>84</v>
      </c>
      <c r="B28" s="85">
        <v>0.60399999999999998</v>
      </c>
      <c r="C28" s="85">
        <v>0.95</v>
      </c>
      <c r="D28" s="86">
        <v>0.69</v>
      </c>
      <c r="E28" s="86" t="s">
        <v>201</v>
      </c>
    </row>
    <row r="29" spans="1:5" ht="15.75" customHeight="1" x14ac:dyDescent="0.25">
      <c r="A29" s="53" t="s">
        <v>58</v>
      </c>
      <c r="B29" s="85">
        <v>0.13500000000000001</v>
      </c>
      <c r="C29" s="85">
        <v>0.95</v>
      </c>
      <c r="D29" s="86">
        <v>63.55</v>
      </c>
      <c r="E29" s="86" t="s">
        <v>201</v>
      </c>
    </row>
    <row r="30" spans="1:5" ht="15.75" customHeight="1" x14ac:dyDescent="0.25">
      <c r="A30" s="53" t="s">
        <v>67</v>
      </c>
      <c r="B30" s="85">
        <v>0.151</v>
      </c>
      <c r="C30" s="85">
        <v>0.95</v>
      </c>
      <c r="D30" s="86">
        <v>181.84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181.84</v>
      </c>
      <c r="E31" s="86" t="s">
        <v>201</v>
      </c>
    </row>
    <row r="32" spans="1:5" ht="15.75" customHeight="1" x14ac:dyDescent="0.25">
      <c r="A32" s="53" t="s">
        <v>28</v>
      </c>
      <c r="B32" s="85">
        <v>0.97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3.7999999999999999E-2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0.23199999999999998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0.17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0.72900000000000009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3.4000000000000002E-2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3.1E-2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2020-09-09T04:15:56Z</dcterms:modified>
</cp:coreProperties>
</file>