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A803201D-B284-45B7-831F-CD7AD5C54524}" xr6:coauthVersionLast="45" xr6:coauthVersionMax="45" xr10:uidLastSave="{00000000-0000-0000-0000-000000000000}"/>
  <bookViews>
    <workbookView xWindow="-17196" yWindow="-13068" windowWidth="23256" windowHeight="12576" tabRatio="961" firstSheet="16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<sst xmlns="http://schemas.openxmlformats.org/spreadsheetml/2006/main" count="1112" uniqueCount="272">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</sst>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4114449</v>
      </c>
    </row>
    <row r="8" spans="1:3" ht="15" customHeight="1" x14ac:dyDescent="0.25">
      <c r="B8" s="7" t="s">
        <v>106</v>
      </c>
      <c r="C8" s="66">
        <v>0.188</v>
      </c>
    </row>
    <row r="9" spans="1:3" ht="15" customHeight="1" x14ac:dyDescent="0.25">
      <c r="B9" s="9" t="s">
        <v>107</v>
      </c>
      <c r="C9" s="67">
        <v>0.47</v>
      </c>
    </row>
    <row r="10" spans="1:3" ht="15" customHeight="1" x14ac:dyDescent="0.25">
      <c r="B10" s="9" t="s">
        <v>105</v>
      </c>
      <c r="C10" s="67">
        <v>0.39787429809570296</v>
      </c>
    </row>
    <row r="11" spans="1:3" ht="15" customHeight="1" x14ac:dyDescent="0.25">
      <c r="B11" s="7" t="s">
        <v>108</v>
      </c>
      <c r="C11" s="66">
        <v>0.251</v>
      </c>
    </row>
    <row r="12" spans="1:3" ht="15" customHeight="1" x14ac:dyDescent="0.25">
      <c r="B12" s="7" t="s">
        <v>109</v>
      </c>
      <c r="C12" s="66">
        <v>0.34</v>
      </c>
    </row>
    <row r="13" spans="1:3" ht="15" customHeight="1" x14ac:dyDescent="0.25">
      <c r="B13" s="7" t="s">
        <v>110</v>
      </c>
      <c r="C13" s="66">
        <v>0.53100000000000003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8.5299999999999987E-2</v>
      </c>
    </row>
    <row r="24" spans="1:3" ht="15" customHeight="1" x14ac:dyDescent="0.25">
      <c r="B24" s="20" t="s">
        <v>102</v>
      </c>
      <c r="C24" s="67">
        <v>0.48899999999999999</v>
      </c>
    </row>
    <row r="25" spans="1:3" ht="15" customHeight="1" x14ac:dyDescent="0.25">
      <c r="B25" s="20" t="s">
        <v>103</v>
      </c>
      <c r="C25" s="67">
        <v>0.35580000000000001</v>
      </c>
    </row>
    <row r="26" spans="1:3" ht="15" customHeight="1" x14ac:dyDescent="0.25">
      <c r="B26" s="20" t="s">
        <v>104</v>
      </c>
      <c r="C26" s="67">
        <v>0.1099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0.218</v>
      </c>
    </row>
    <row r="30" spans="1:3" ht="14.25" customHeight="1" x14ac:dyDescent="0.25">
      <c r="B30" s="30" t="s">
        <v>76</v>
      </c>
      <c r="C30" s="69">
        <v>7.4999999999999997E-2</v>
      </c>
    </row>
    <row r="31" spans="1:3" ht="14.25" customHeight="1" x14ac:dyDescent="0.25">
      <c r="B31" s="30" t="s">
        <v>77</v>
      </c>
      <c r="C31" s="69">
        <v>0.11900000000000001</v>
      </c>
    </row>
    <row r="32" spans="1:3" ht="14.25" customHeight="1" x14ac:dyDescent="0.25">
      <c r="B32" s="30" t="s">
        <v>78</v>
      </c>
      <c r="C32" s="69">
        <v>0.58800000001490116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27</v>
      </c>
    </row>
    <row r="38" spans="1:5" ht="15" customHeight="1" x14ac:dyDescent="0.25">
      <c r="B38" s="16" t="s">
        <v>91</v>
      </c>
      <c r="C38" s="68">
        <v>43.2</v>
      </c>
      <c r="D38" s="17"/>
      <c r="E38" s="18"/>
    </row>
    <row r="39" spans="1:5" ht="15" customHeight="1" x14ac:dyDescent="0.25">
      <c r="B39" s="16" t="s">
        <v>90</v>
      </c>
      <c r="C39" s="68">
        <v>55.4</v>
      </c>
      <c r="D39" s="17"/>
      <c r="E39" s="17"/>
    </row>
    <row r="40" spans="1:5" ht="15" customHeight="1" x14ac:dyDescent="0.25">
      <c r="B40" s="16" t="s">
        <v>171</v>
      </c>
      <c r="C40" s="68">
        <v>3.85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2.9389999999999999E-2</v>
      </c>
      <c r="D45" s="17"/>
    </row>
    <row r="46" spans="1:5" ht="15.75" customHeight="1" x14ac:dyDescent="0.25">
      <c r="B46" s="16" t="s">
        <v>11</v>
      </c>
      <c r="C46" s="67">
        <v>0.1024</v>
      </c>
      <c r="D46" s="17"/>
    </row>
    <row r="47" spans="1:5" ht="15.75" customHeight="1" x14ac:dyDescent="0.25">
      <c r="B47" s="16" t="s">
        <v>12</v>
      </c>
      <c r="C47" s="67">
        <v>0.39396000000000003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0.47424999999999984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6.2433114033049995</v>
      </c>
      <c r="D51" s="17"/>
    </row>
    <row r="52" spans="1:4" ht="15" customHeight="1" x14ac:dyDescent="0.25">
      <c r="B52" s="16" t="s">
        <v>125</v>
      </c>
      <c r="C52" s="65">
        <v>6.0411728511799998</v>
      </c>
    </row>
    <row r="53" spans="1:4" ht="15.75" customHeight="1" x14ac:dyDescent="0.25">
      <c r="B53" s="16" t="s">
        <v>126</v>
      </c>
      <c r="C53" s="65">
        <v>6.0411728511799998</v>
      </c>
    </row>
    <row r="54" spans="1:4" ht="15.75" customHeight="1" x14ac:dyDescent="0.25">
      <c r="B54" s="16" t="s">
        <v>127</v>
      </c>
      <c r="C54" s="65">
        <v>4.4073019356999898</v>
      </c>
    </row>
    <row r="55" spans="1:4" ht="15.75" customHeight="1" x14ac:dyDescent="0.25">
      <c r="B55" s="16" t="s">
        <v>128</v>
      </c>
      <c r="C55" s="65">
        <v>4.4073019356999898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0.44108751416169206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6.2433114033049995</v>
      </c>
      <c r="C2" s="26">
        <f>'Baseline year population inputs'!C52</f>
        <v>6.0411728511799998</v>
      </c>
      <c r="D2" s="26">
        <f>'Baseline year population inputs'!C53</f>
        <v>6.0411728511799998</v>
      </c>
      <c r="E2" s="26">
        <f>'Baseline year population inputs'!C54</f>
        <v>4.4073019356999898</v>
      </c>
      <c r="F2" s="26">
        <f>'Baseline year population inputs'!C55</f>
        <v>4.4073019356999898</v>
      </c>
    </row>
    <row r="3" spans="1:6" ht="15.75" customHeight="1" x14ac:dyDescent="0.25">
      <c r="A3" s="3" t="s">
        <v>65</v>
      </c>
      <c r="B3" s="26">
        <f>frac_mam_1month * 2.6</f>
        <v>0.28288000000000002</v>
      </c>
      <c r="C3" s="26">
        <f>frac_mam_1_5months * 2.6</f>
        <v>0.28288000000000002</v>
      </c>
      <c r="D3" s="26">
        <f>frac_mam_6_11months * 2.6</f>
        <v>0.38948000000000005</v>
      </c>
      <c r="E3" s="26">
        <f>frac_mam_12_23months * 2.6</f>
        <v>0.35255999999999998</v>
      </c>
      <c r="F3" s="26">
        <f>frac_mam_24_59months * 2.6</f>
        <v>0.24596000000000001</v>
      </c>
    </row>
    <row r="4" spans="1:6" ht="15.75" customHeight="1" x14ac:dyDescent="0.25">
      <c r="A4" s="3" t="s">
        <v>66</v>
      </c>
      <c r="B4" s="26">
        <f>frac_sam_1month * 2.6</f>
        <v>0.23893999999999999</v>
      </c>
      <c r="C4" s="26">
        <f>frac_sam_1_5months * 2.6</f>
        <v>0.23893999999999999</v>
      </c>
      <c r="D4" s="26">
        <f>frac_sam_6_11months * 2.6</f>
        <v>0.26468000000000003</v>
      </c>
      <c r="E4" s="26">
        <f>frac_sam_12_23months * 2.6</f>
        <v>0.1638</v>
      </c>
      <c r="F4" s="26">
        <f>frac_sam_24_59months * 2.6</f>
        <v>9.3340000000000006E-2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0.188</v>
      </c>
      <c r="E2" s="93">
        <f>food_insecure</f>
        <v>0.188</v>
      </c>
      <c r="F2" s="93">
        <f>food_insecure</f>
        <v>0.188</v>
      </c>
      <c r="G2" s="93">
        <f>food_insecure</f>
        <v>0.188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0.188</v>
      </c>
      <c r="F5" s="93">
        <f>food_insecure</f>
        <v>0.188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6.2433114033049995</v>
      </c>
      <c r="D7" s="93">
        <f>diarrhoea_1_5mo</f>
        <v>6.0411728511799998</v>
      </c>
      <c r="E7" s="93">
        <f>diarrhoea_6_11mo</f>
        <v>6.0411728511799998</v>
      </c>
      <c r="F7" s="93">
        <f>diarrhoea_12_23mo</f>
        <v>4.4073019356999898</v>
      </c>
      <c r="G7" s="93">
        <f>diarrhoea_24_59mo</f>
        <v>4.4073019356999898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0.188</v>
      </c>
      <c r="F8" s="93">
        <f>food_insecure</f>
        <v>0.188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6.2433114033049995</v>
      </c>
      <c r="D12" s="93">
        <f>diarrhoea_1_5mo</f>
        <v>6.0411728511799998</v>
      </c>
      <c r="E12" s="93">
        <f>diarrhoea_6_11mo</f>
        <v>6.0411728511799998</v>
      </c>
      <c r="F12" s="93">
        <f>diarrhoea_12_23mo</f>
        <v>4.4073019356999898</v>
      </c>
      <c r="G12" s="93">
        <f>diarrhoea_24_59mo</f>
        <v>4.4073019356999898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0.188</v>
      </c>
      <c r="I15" s="93">
        <f>food_insecure</f>
        <v>0.188</v>
      </c>
      <c r="J15" s="93">
        <f>food_insecure</f>
        <v>0.188</v>
      </c>
      <c r="K15" s="93">
        <f>food_insecure</f>
        <v>0.188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0.251</v>
      </c>
      <c r="I18" s="93">
        <f>frac_PW_health_facility</f>
        <v>0.251</v>
      </c>
      <c r="J18" s="93">
        <f>frac_PW_health_facility</f>
        <v>0.251</v>
      </c>
      <c r="K18" s="93">
        <f>frac_PW_health_facility</f>
        <v>0.251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0.47</v>
      </c>
      <c r="I19" s="93">
        <f>frac_malaria_risk</f>
        <v>0.47</v>
      </c>
      <c r="J19" s="93">
        <f>frac_malaria_risk</f>
        <v>0.47</v>
      </c>
      <c r="K19" s="93">
        <f>frac_malaria_risk</f>
        <v>0.47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0.53100000000000003</v>
      </c>
      <c r="M24" s="93">
        <f>famplan_unmet_need</f>
        <v>0.53100000000000003</v>
      </c>
      <c r="N24" s="93">
        <f>famplan_unmet_need</f>
        <v>0.53100000000000003</v>
      </c>
      <c r="O24" s="93">
        <f>famplan_unmet_need</f>
        <v>0.53100000000000003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0.3188135166442872</v>
      </c>
      <c r="M25" s="93">
        <f>(1-food_insecure)*(0.49)+food_insecure*(0.7)</f>
        <v>0.52947999999999995</v>
      </c>
      <c r="N25" s="93">
        <f>(1-food_insecure)*(0.49)+food_insecure*(0.7)</f>
        <v>0.52947999999999995</v>
      </c>
      <c r="O25" s="93">
        <f>(1-food_insecure)*(0.49)+food_insecure*(0.7)</f>
        <v>0.52947999999999995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0.13663436427612308</v>
      </c>
      <c r="M26" s="93">
        <f>(1-food_insecure)*(0.21)+food_insecure*(0.3)</f>
        <v>0.22692000000000001</v>
      </c>
      <c r="N26" s="93">
        <f>(1-food_insecure)*(0.21)+food_insecure*(0.3)</f>
        <v>0.22692000000000001</v>
      </c>
      <c r="O26" s="93">
        <f>(1-food_insecure)*(0.21)+food_insecure*(0.3)</f>
        <v>0.22692000000000001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0.14667782098388676</v>
      </c>
      <c r="M27" s="93">
        <f>(1-food_insecure)*(0.3)</f>
        <v>0.24360000000000001</v>
      </c>
      <c r="N27" s="93">
        <f>(1-food_insecure)*(0.3)</f>
        <v>0.24360000000000001</v>
      </c>
      <c r="O27" s="93">
        <f>(1-food_insecure)*(0.3)</f>
        <v>0.24360000000000001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0.39787429809570296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0.47</v>
      </c>
      <c r="D34" s="93">
        <f t="shared" si="3"/>
        <v>0.47</v>
      </c>
      <c r="E34" s="93">
        <f t="shared" si="3"/>
        <v>0.47</v>
      </c>
      <c r="F34" s="93">
        <f t="shared" si="3"/>
        <v>0.47</v>
      </c>
      <c r="G34" s="93">
        <f t="shared" si="3"/>
        <v>0.47</v>
      </c>
      <c r="H34" s="93">
        <f t="shared" si="3"/>
        <v>0.47</v>
      </c>
      <c r="I34" s="93">
        <f t="shared" si="3"/>
        <v>0.47</v>
      </c>
      <c r="J34" s="93">
        <f t="shared" si="3"/>
        <v>0.47</v>
      </c>
      <c r="K34" s="93">
        <f t="shared" si="3"/>
        <v>0.47</v>
      </c>
      <c r="L34" s="93">
        <f t="shared" si="3"/>
        <v>0.47</v>
      </c>
      <c r="M34" s="93">
        <f t="shared" si="3"/>
        <v>0.47</v>
      </c>
      <c r="N34" s="93">
        <f t="shared" si="3"/>
        <v>0.47</v>
      </c>
      <c r="O34" s="93">
        <f t="shared" si="3"/>
        <v>0.47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4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872864</v>
      </c>
      <c r="C2" s="75">
        <v>1588000</v>
      </c>
      <c r="D2" s="75">
        <v>2856000</v>
      </c>
      <c r="E2" s="75">
        <v>2095000</v>
      </c>
      <c r="F2" s="75">
        <v>1174000</v>
      </c>
      <c r="G2" s="22">
        <f t="shared" ref="G2:G40" si="0">C2+D2+E2+F2</f>
        <v>7713000</v>
      </c>
      <c r="H2" s="22">
        <f t="shared" ref="H2:H40" si="1">(B2 + stillbirth*B2/(1000-stillbirth))/(1-abortion)</f>
        <v>1033256.3893130674</v>
      </c>
      <c r="I2" s="22">
        <f>G2-H2</f>
        <v>6679743.6106869327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881314</v>
      </c>
      <c r="C3" s="75">
        <v>1616000</v>
      </c>
      <c r="D3" s="75">
        <v>2887000</v>
      </c>
      <c r="E3" s="75">
        <v>2187000</v>
      </c>
      <c r="F3" s="75">
        <v>1246000</v>
      </c>
      <c r="G3" s="22">
        <f t="shared" si="0"/>
        <v>7936000</v>
      </c>
      <c r="H3" s="22">
        <f t="shared" si="1"/>
        <v>1043259.1119476308</v>
      </c>
      <c r="I3" s="22">
        <f t="shared" ref="I3:I15" si="3">G3-H3</f>
        <v>6892740.8880523695</v>
      </c>
    </row>
    <row r="4" spans="1:9" ht="15.75" customHeight="1" x14ac:dyDescent="0.25">
      <c r="A4" s="92">
        <f t="shared" si="2"/>
        <v>2021</v>
      </c>
      <c r="B4" s="74">
        <v>886789</v>
      </c>
      <c r="C4" s="75">
        <v>1645000</v>
      </c>
      <c r="D4" s="75">
        <v>2912000</v>
      </c>
      <c r="E4" s="75">
        <v>2280000</v>
      </c>
      <c r="F4" s="75">
        <v>1326000</v>
      </c>
      <c r="G4" s="22">
        <f t="shared" si="0"/>
        <v>8163000</v>
      </c>
      <c r="H4" s="22">
        <f t="shared" si="1"/>
        <v>1049740.1659623329</v>
      </c>
      <c r="I4" s="22">
        <f t="shared" si="3"/>
        <v>7113259.8340376671</v>
      </c>
    </row>
    <row r="5" spans="1:9" ht="15.75" customHeight="1" x14ac:dyDescent="0.25">
      <c r="A5" s="92">
        <f t="shared" si="2"/>
        <v>2022</v>
      </c>
      <c r="B5" s="74">
        <v>892474</v>
      </c>
      <c r="C5" s="75">
        <v>1676000</v>
      </c>
      <c r="D5" s="75">
        <v>2936000</v>
      </c>
      <c r="E5" s="75">
        <v>2370000</v>
      </c>
      <c r="F5" s="75">
        <v>1409000</v>
      </c>
      <c r="G5" s="22">
        <f t="shared" si="0"/>
        <v>8391000</v>
      </c>
      <c r="H5" s="22">
        <f t="shared" si="1"/>
        <v>1056469.8083502019</v>
      </c>
      <c r="I5" s="22">
        <f t="shared" si="3"/>
        <v>7334530.1916497983</v>
      </c>
    </row>
    <row r="6" spans="1:9" ht="15.75" customHeight="1" x14ac:dyDescent="0.25">
      <c r="A6" s="92" t="str">
        <f t="shared" si="2"/>
        <v/>
      </c>
      <c r="B6" s="74">
        <v>886853.03519999993</v>
      </c>
      <c r="C6" s="75">
        <v>1709000</v>
      </c>
      <c r="D6" s="75">
        <v>2962000</v>
      </c>
      <c r="E6" s="75">
        <v>2453000</v>
      </c>
      <c r="F6" s="75">
        <v>1496000</v>
      </c>
      <c r="G6" s="22">
        <f t="shared" si="0"/>
        <v>8620000</v>
      </c>
      <c r="H6" s="22">
        <f t="shared" si="1"/>
        <v>1049815.9678965872</v>
      </c>
      <c r="I6" s="22">
        <f t="shared" si="3"/>
        <v>7570184.0321034128</v>
      </c>
    </row>
    <row r="7" spans="1:9" ht="15.75" customHeight="1" x14ac:dyDescent="0.25">
      <c r="A7" s="92" t="str">
        <f t="shared" si="2"/>
        <v/>
      </c>
      <c r="B7" s="74">
        <v>885775.473</v>
      </c>
      <c r="C7" s="75">
        <v>1744000</v>
      </c>
      <c r="D7" s="75">
        <v>2997000</v>
      </c>
      <c r="E7" s="75">
        <v>2526000</v>
      </c>
      <c r="F7" s="75">
        <v>1583000</v>
      </c>
      <c r="G7" s="22">
        <f t="shared" si="0"/>
        <v>8850000</v>
      </c>
      <c r="H7" s="22">
        <f t="shared" si="1"/>
        <v>1048540.399161902</v>
      </c>
      <c r="I7" s="22">
        <f t="shared" si="3"/>
        <v>7801459.6008380977</v>
      </c>
    </row>
    <row r="8" spans="1:9" ht="15.75" customHeight="1" x14ac:dyDescent="0.25">
      <c r="A8" s="92" t="str">
        <f t="shared" si="2"/>
        <v/>
      </c>
      <c r="B8" s="74">
        <v>886691.03399999999</v>
      </c>
      <c r="C8" s="75">
        <v>1779000</v>
      </c>
      <c r="D8" s="75">
        <v>3039000</v>
      </c>
      <c r="E8" s="75">
        <v>2589000</v>
      </c>
      <c r="F8" s="75">
        <v>1668000</v>
      </c>
      <c r="G8" s="22">
        <f t="shared" si="0"/>
        <v>9075000</v>
      </c>
      <c r="H8" s="22">
        <f t="shared" si="1"/>
        <v>1049624.1983024965</v>
      </c>
      <c r="I8" s="22">
        <f t="shared" si="3"/>
        <v>8025375.8016975038</v>
      </c>
    </row>
    <row r="9" spans="1:9" ht="15.75" customHeight="1" x14ac:dyDescent="0.25">
      <c r="A9" s="92" t="str">
        <f t="shared" si="2"/>
        <v/>
      </c>
      <c r="B9" s="74">
        <v>886925.00899999996</v>
      </c>
      <c r="C9" s="75">
        <v>1815000</v>
      </c>
      <c r="D9" s="75">
        <v>3088000</v>
      </c>
      <c r="E9" s="75">
        <v>2644000</v>
      </c>
      <c r="F9" s="75">
        <v>1754000</v>
      </c>
      <c r="G9" s="22">
        <f t="shared" si="0"/>
        <v>9301000</v>
      </c>
      <c r="H9" s="22">
        <f t="shared" si="1"/>
        <v>1049901.1671815997</v>
      </c>
      <c r="I9" s="22">
        <f t="shared" si="3"/>
        <v>8251098.8328184001</v>
      </c>
    </row>
    <row r="10" spans="1:9" ht="15.75" customHeight="1" x14ac:dyDescent="0.25">
      <c r="A10" s="92" t="str">
        <f t="shared" si="2"/>
        <v/>
      </c>
      <c r="B10" s="74">
        <v>886430.37199999997</v>
      </c>
      <c r="C10" s="75">
        <v>1850000</v>
      </c>
      <c r="D10" s="75">
        <v>3143000</v>
      </c>
      <c r="E10" s="75">
        <v>2691000</v>
      </c>
      <c r="F10" s="75">
        <v>1838000</v>
      </c>
      <c r="G10" s="22">
        <f t="shared" si="0"/>
        <v>9522000</v>
      </c>
      <c r="H10" s="22">
        <f t="shared" si="1"/>
        <v>1049315.6385761804</v>
      </c>
      <c r="I10" s="22">
        <f t="shared" si="3"/>
        <v>8472684.3614238203</v>
      </c>
    </row>
    <row r="11" spans="1:9" ht="15.75" customHeight="1" x14ac:dyDescent="0.25">
      <c r="A11" s="92" t="str">
        <f t="shared" si="2"/>
        <v/>
      </c>
      <c r="B11" s="74">
        <v>885237.35600000003</v>
      </c>
      <c r="C11" s="75">
        <v>1883000</v>
      </c>
      <c r="D11" s="75">
        <v>3203000</v>
      </c>
      <c r="E11" s="75">
        <v>2731000</v>
      </c>
      <c r="F11" s="75">
        <v>1926000</v>
      </c>
      <c r="G11" s="22">
        <f t="shared" si="0"/>
        <v>9743000</v>
      </c>
      <c r="H11" s="22">
        <f t="shared" si="1"/>
        <v>1047903.4009256958</v>
      </c>
      <c r="I11" s="22">
        <f t="shared" si="3"/>
        <v>8695096.5990743041</v>
      </c>
    </row>
    <row r="12" spans="1:9" ht="15.75" customHeight="1" x14ac:dyDescent="0.25">
      <c r="A12" s="92" t="str">
        <f t="shared" si="2"/>
        <v/>
      </c>
      <c r="B12" s="74">
        <v>883302.29500000004</v>
      </c>
      <c r="C12" s="75">
        <v>1911000</v>
      </c>
      <c r="D12" s="75">
        <v>3264000</v>
      </c>
      <c r="E12" s="75">
        <v>2767000</v>
      </c>
      <c r="F12" s="75">
        <v>2014000</v>
      </c>
      <c r="G12" s="22">
        <f t="shared" si="0"/>
        <v>9956000</v>
      </c>
      <c r="H12" s="22">
        <f t="shared" si="1"/>
        <v>1045612.764421085</v>
      </c>
      <c r="I12" s="22">
        <f t="shared" si="3"/>
        <v>8910387.2355789151</v>
      </c>
    </row>
    <row r="13" spans="1:9" ht="15.75" customHeight="1" x14ac:dyDescent="0.25">
      <c r="A13" s="92" t="str">
        <f t="shared" si="2"/>
        <v/>
      </c>
      <c r="B13" s="74">
        <v>1561000</v>
      </c>
      <c r="C13" s="75">
        <v>2822000</v>
      </c>
      <c r="D13" s="75">
        <v>2006000</v>
      </c>
      <c r="E13" s="75">
        <v>1109000</v>
      </c>
      <c r="F13" s="75">
        <v>5.5019776500000006E-2</v>
      </c>
      <c r="G13" s="22">
        <f t="shared" si="0"/>
        <v>5937000.0550197763</v>
      </c>
      <c r="H13" s="22">
        <f t="shared" si="1"/>
        <v>1847840.2405388451</v>
      </c>
      <c r="I13" s="22">
        <f t="shared" si="3"/>
        <v>4089159.8144809315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D9" sqref="D9:H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5.5019776500000006E-2</v>
      </c>
    </row>
    <row r="4" spans="1:8" ht="15.75" customHeight="1" x14ac:dyDescent="0.25">
      <c r="B4" s="24" t="s">
        <v>7</v>
      </c>
      <c r="C4" s="76">
        <v>2.7233987126092006E-2</v>
      </c>
    </row>
    <row r="5" spans="1:8" ht="15.75" customHeight="1" x14ac:dyDescent="0.25">
      <c r="B5" s="24" t="s">
        <v>8</v>
      </c>
      <c r="C5" s="76">
        <v>5.0636249760142998E-2</v>
      </c>
    </row>
    <row r="6" spans="1:8" ht="15.75" customHeight="1" x14ac:dyDescent="0.25">
      <c r="B6" s="24" t="s">
        <v>10</v>
      </c>
      <c r="C6" s="76">
        <v>6.8501793366332608E-2</v>
      </c>
    </row>
    <row r="7" spans="1:8" ht="15.75" customHeight="1" x14ac:dyDescent="0.25">
      <c r="B7" s="24" t="s">
        <v>13</v>
      </c>
      <c r="C7" s="76">
        <v>0.45995150807868873</v>
      </c>
    </row>
    <row r="8" spans="1:8" ht="15.75" customHeight="1" x14ac:dyDescent="0.25">
      <c r="B8" s="24" t="s">
        <v>14</v>
      </c>
      <c r="C8" s="76">
        <v>2.1914101206305236E-4</v>
      </c>
    </row>
    <row r="9" spans="1:8" ht="15.75" customHeight="1" x14ac:dyDescent="0.25">
      <c r="B9" s="24" t="s">
        <v>27</v>
      </c>
      <c r="C9" s="76">
        <v>0.1366446409886205</v>
      </c>
    </row>
    <row r="10" spans="1:8" ht="15.75" customHeight="1" x14ac:dyDescent="0.25">
      <c r="B10" s="24" t="s">
        <v>15</v>
      </c>
      <c r="C10" s="76">
        <v>0.20179290316805998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0.29848666081730801</v>
      </c>
      <c r="D14" s="76">
        <v>0.29848666081730801</v>
      </c>
      <c r="E14" s="76">
        <v>0.26436338138583498</v>
      </c>
      <c r="F14" s="76">
        <v>0.26436338138583498</v>
      </c>
    </row>
    <row r="15" spans="1:8" ht="15.75" customHeight="1" x14ac:dyDescent="0.25">
      <c r="B15" s="24" t="s">
        <v>16</v>
      </c>
      <c r="C15" s="76">
        <v>0.15976429876482001</v>
      </c>
      <c r="D15" s="76">
        <v>0.15976429876482001</v>
      </c>
      <c r="E15" s="76">
        <v>7.2660020180231197E-2</v>
      </c>
      <c r="F15" s="76">
        <v>7.2660020180231197E-2</v>
      </c>
    </row>
    <row r="16" spans="1:8" ht="15.75" customHeight="1" x14ac:dyDescent="0.25">
      <c r="B16" s="24" t="s">
        <v>17</v>
      </c>
      <c r="C16" s="76">
        <v>1.3486574073981102E-2</v>
      </c>
      <c r="D16" s="76">
        <v>1.3486574073981102E-2</v>
      </c>
      <c r="E16" s="76">
        <v>1.08103375780811E-2</v>
      </c>
      <c r="F16" s="76">
        <v>1.08103375780811E-2</v>
      </c>
    </row>
    <row r="17" spans="1:8" ht="15.75" customHeight="1" x14ac:dyDescent="0.25">
      <c r="B17" s="24" t="s">
        <v>18</v>
      </c>
      <c r="C17" s="76">
        <v>1.82844419229647E-3</v>
      </c>
      <c r="D17" s="76">
        <v>1.82844419229647E-3</v>
      </c>
      <c r="E17" s="76">
        <v>7.1172664098363E-3</v>
      </c>
      <c r="F17" s="76">
        <v>7.1172664098363E-3</v>
      </c>
    </row>
    <row r="18" spans="1:8" ht="15.75" customHeight="1" x14ac:dyDescent="0.25">
      <c r="B18" s="24" t="s">
        <v>19</v>
      </c>
      <c r="C18" s="76">
        <v>1.2866600156652701E-6</v>
      </c>
      <c r="D18" s="76">
        <v>1.2866600156652701E-6</v>
      </c>
      <c r="E18" s="76">
        <v>2.8438659297181399E-6</v>
      </c>
      <c r="F18" s="76">
        <v>2.8438659297181399E-6</v>
      </c>
    </row>
    <row r="19" spans="1:8" ht="15.75" customHeight="1" x14ac:dyDescent="0.25">
      <c r="B19" s="24" t="s">
        <v>20</v>
      </c>
      <c r="C19" s="76">
        <v>3.5684401794366299E-2</v>
      </c>
      <c r="D19" s="76">
        <v>3.5684401794366299E-2</v>
      </c>
      <c r="E19" s="76">
        <v>5.76493078108666E-2</v>
      </c>
      <c r="F19" s="76">
        <v>5.76493078108666E-2</v>
      </c>
    </row>
    <row r="20" spans="1:8" ht="15.75" customHeight="1" x14ac:dyDescent="0.25">
      <c r="B20" s="24" t="s">
        <v>21</v>
      </c>
      <c r="C20" s="76">
        <v>1.5384212778225099E-3</v>
      </c>
      <c r="D20" s="76">
        <v>1.5384212778225099E-3</v>
      </c>
      <c r="E20" s="76">
        <v>1.1326070999125E-2</v>
      </c>
      <c r="F20" s="76">
        <v>1.1326070999125E-2</v>
      </c>
    </row>
    <row r="21" spans="1:8" ht="15.75" customHeight="1" x14ac:dyDescent="0.25">
      <c r="B21" s="24" t="s">
        <v>22</v>
      </c>
      <c r="C21" s="76">
        <v>6.7802027009129295E-2</v>
      </c>
      <c r="D21" s="76">
        <v>6.7802027009129295E-2</v>
      </c>
      <c r="E21" s="76">
        <v>0.37598452742688698</v>
      </c>
      <c r="F21" s="76">
        <v>0.37598452742688698</v>
      </c>
    </row>
    <row r="22" spans="1:8" ht="15.75" customHeight="1" x14ac:dyDescent="0.25">
      <c r="B22" s="24" t="s">
        <v>23</v>
      </c>
      <c r="C22" s="76">
        <v>0.42140788541026053</v>
      </c>
      <c r="D22" s="76">
        <v>0.42140788541026053</v>
      </c>
      <c r="E22" s="76">
        <v>0.2000862443432081</v>
      </c>
      <c r="F22" s="76">
        <v>0.2000862443432081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4.5899999999999996E-2</v>
      </c>
    </row>
    <row r="27" spans="1:8" ht="15.75" customHeight="1" x14ac:dyDescent="0.25">
      <c r="B27" s="24" t="s">
        <v>39</v>
      </c>
      <c r="C27" s="76">
        <v>2.7699999999999999E-2</v>
      </c>
    </row>
    <row r="28" spans="1:8" ht="15.75" customHeight="1" x14ac:dyDescent="0.25">
      <c r="B28" s="24" t="s">
        <v>40</v>
      </c>
      <c r="C28" s="76">
        <v>0.19149999999999998</v>
      </c>
    </row>
    <row r="29" spans="1:8" ht="15.75" customHeight="1" x14ac:dyDescent="0.25">
      <c r="B29" s="24" t="s">
        <v>41</v>
      </c>
      <c r="C29" s="76">
        <v>0.1502</v>
      </c>
    </row>
    <row r="30" spans="1:8" ht="15.75" customHeight="1" x14ac:dyDescent="0.25">
      <c r="B30" s="24" t="s">
        <v>42</v>
      </c>
      <c r="C30" s="76">
        <v>5.0099999999999999E-2</v>
      </c>
    </row>
    <row r="31" spans="1:8" ht="15.75" customHeight="1" x14ac:dyDescent="0.25">
      <c r="B31" s="24" t="s">
        <v>43</v>
      </c>
      <c r="C31" s="76">
        <v>3.0600000000000002E-2</v>
      </c>
    </row>
    <row r="32" spans="1:8" ht="15.75" customHeight="1" x14ac:dyDescent="0.25">
      <c r="B32" s="24" t="s">
        <v>44</v>
      </c>
      <c r="C32" s="76">
        <v>8.6500000000000007E-2</v>
      </c>
    </row>
    <row r="33" spans="2:3" ht="15.75" customHeight="1" x14ac:dyDescent="0.25">
      <c r="B33" s="24" t="s">
        <v>45</v>
      </c>
      <c r="C33" s="76">
        <v>0.16820000000000002</v>
      </c>
    </row>
    <row r="34" spans="2:3" ht="15.75" customHeight="1" x14ac:dyDescent="0.25">
      <c r="B34" s="24" t="s">
        <v>46</v>
      </c>
      <c r="C34" s="76">
        <v>0.24929999999999999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0.56610000000000005</v>
      </c>
      <c r="D2" s="77">
        <v>0.56610000000000005</v>
      </c>
      <c r="E2" s="77">
        <v>0.48499999999999999</v>
      </c>
      <c r="F2" s="77">
        <v>0.30170000000000002</v>
      </c>
      <c r="G2" s="77">
        <v>0.17989999999999998</v>
      </c>
    </row>
    <row r="3" spans="1:15" ht="15.75" customHeight="1" x14ac:dyDescent="0.25">
      <c r="A3" s="5"/>
      <c r="B3" s="11" t="s">
        <v>118</v>
      </c>
      <c r="C3" s="77">
        <v>0.2273</v>
      </c>
      <c r="D3" s="77">
        <v>0.2273</v>
      </c>
      <c r="E3" s="77">
        <v>0.2455</v>
      </c>
      <c r="F3" s="77">
        <v>0.2742</v>
      </c>
      <c r="G3" s="77">
        <v>0.26269999999999999</v>
      </c>
    </row>
    <row r="4" spans="1:15" ht="15.75" customHeight="1" x14ac:dyDescent="0.25">
      <c r="A4" s="5"/>
      <c r="B4" s="11" t="s">
        <v>116</v>
      </c>
      <c r="C4" s="78">
        <v>0.1134</v>
      </c>
      <c r="D4" s="78">
        <v>0.1134</v>
      </c>
      <c r="E4" s="78">
        <v>0.15990000000000001</v>
      </c>
      <c r="F4" s="78">
        <v>0.21479999999999999</v>
      </c>
      <c r="G4" s="78">
        <v>0.27539999999999998</v>
      </c>
    </row>
    <row r="5" spans="1:15" ht="15.75" customHeight="1" x14ac:dyDescent="0.25">
      <c r="A5" s="5"/>
      <c r="B5" s="11" t="s">
        <v>119</v>
      </c>
      <c r="C5" s="78">
        <v>9.3299999999999994E-2</v>
      </c>
      <c r="D5" s="78">
        <v>9.3299999999999994E-2</v>
      </c>
      <c r="E5" s="78">
        <v>0.1096</v>
      </c>
      <c r="F5" s="78">
        <v>0.20929999999999999</v>
      </c>
      <c r="G5" s="78">
        <v>0.28190000000000004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0.56630000000000003</v>
      </c>
      <c r="D8" s="77">
        <v>0.56630000000000003</v>
      </c>
      <c r="E8" s="77">
        <v>0.4607</v>
      </c>
      <c r="F8" s="77">
        <v>0.51729999999999998</v>
      </c>
      <c r="G8" s="77">
        <v>0.58440000000000003</v>
      </c>
    </row>
    <row r="9" spans="1:15" ht="15.75" customHeight="1" x14ac:dyDescent="0.25">
      <c r="B9" s="7" t="s">
        <v>121</v>
      </c>
      <c r="C9" s="77">
        <v>0.2329</v>
      </c>
      <c r="D9" s="77">
        <v>0.2329</v>
      </c>
      <c r="E9" s="77">
        <v>0.28760000000000002</v>
      </c>
      <c r="F9" s="77">
        <v>0.28410000000000002</v>
      </c>
      <c r="G9" s="77">
        <v>0.28510000000000002</v>
      </c>
    </row>
    <row r="10" spans="1:15" ht="15.75" customHeight="1" x14ac:dyDescent="0.25">
      <c r="B10" s="7" t="s">
        <v>122</v>
      </c>
      <c r="C10" s="78">
        <v>0.10880000000000001</v>
      </c>
      <c r="D10" s="78">
        <v>0.10880000000000001</v>
      </c>
      <c r="E10" s="78">
        <v>0.14980000000000002</v>
      </c>
      <c r="F10" s="78">
        <v>0.1356</v>
      </c>
      <c r="G10" s="78">
        <v>9.4600000000000004E-2</v>
      </c>
    </row>
    <row r="11" spans="1:15" ht="15.75" customHeight="1" x14ac:dyDescent="0.25">
      <c r="B11" s="7" t="s">
        <v>123</v>
      </c>
      <c r="C11" s="78">
        <v>9.1899999999999996E-2</v>
      </c>
      <c r="D11" s="78">
        <v>9.1899999999999996E-2</v>
      </c>
      <c r="E11" s="78">
        <v>0.1018</v>
      </c>
      <c r="F11" s="78">
        <v>6.3E-2</v>
      </c>
      <c r="G11" s="78">
        <v>3.5900000000000001E-2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0.97213777649999999</v>
      </c>
      <c r="D14" s="79">
        <v>0.97637391212799995</v>
      </c>
      <c r="E14" s="79">
        <v>0.97637391212799995</v>
      </c>
      <c r="F14" s="79">
        <v>0.93586611214799997</v>
      </c>
      <c r="G14" s="79">
        <v>0.93586611214799997</v>
      </c>
      <c r="H14" s="80">
        <v>0.63</v>
      </c>
      <c r="I14" s="80">
        <v>0.63</v>
      </c>
      <c r="J14" s="80">
        <v>0.63</v>
      </c>
      <c r="K14" s="80">
        <v>0.63</v>
      </c>
      <c r="L14" s="80">
        <v>0.69349999999999989</v>
      </c>
      <c r="M14" s="80">
        <v>0.69349999999999989</v>
      </c>
      <c r="N14" s="80">
        <v>0.69349999999999989</v>
      </c>
      <c r="O14" s="80">
        <v>0.69349999999999989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0.42879783525905957</v>
      </c>
      <c r="D15" s="77">
        <f t="shared" si="0"/>
        <v>0.43066634179286584</v>
      </c>
      <c r="E15" s="77">
        <f t="shared" si="0"/>
        <v>0.43066634179286584</v>
      </c>
      <c r="F15" s="77">
        <f t="shared" si="0"/>
        <v>0.41279885699552865</v>
      </c>
      <c r="G15" s="77">
        <f t="shared" si="0"/>
        <v>0.41279885699552865</v>
      </c>
      <c r="H15" s="77">
        <f t="shared" si="0"/>
        <v>0.27788513392186598</v>
      </c>
      <c r="I15" s="77">
        <f t="shared" si="0"/>
        <v>0.27788513392186598</v>
      </c>
      <c r="J15" s="77">
        <f t="shared" si="0"/>
        <v>0.27788513392186598</v>
      </c>
      <c r="K15" s="77">
        <f t="shared" si="0"/>
        <v>0.27788513392186598</v>
      </c>
      <c r="L15" s="77">
        <f t="shared" si="0"/>
        <v>0.30589419107113341</v>
      </c>
      <c r="M15" s="77">
        <f t="shared" si="0"/>
        <v>0.30589419107113341</v>
      </c>
      <c r="N15" s="77">
        <f t="shared" si="0"/>
        <v>0.30589419107113341</v>
      </c>
      <c r="O15" s="77">
        <f t="shared" si="0"/>
        <v>0.30589419107113341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0.20989999999999998</v>
      </c>
      <c r="D2" s="78">
        <v>8.6699999999999999E-2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0.41969999999999996</v>
      </c>
      <c r="D3" s="78">
        <v>0.27589999999999998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0.30790000000000001</v>
      </c>
      <c r="D4" s="78">
        <v>0.56930000000000003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6.25E-2</v>
      </c>
      <c r="D5" s="77">
        <f t="shared" ref="D5:G5" si="0">1-SUM(D2:D4)</f>
        <v>6.8100000000000049E-2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0.46950000000000003</v>
      </c>
      <c r="D2" s="28">
        <v>0.47230000000000005</v>
      </c>
      <c r="E2" s="28">
        <v>0.47170000000000001</v>
      </c>
      <c r="F2" s="28">
        <v>0.47170000000000001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0.1663</v>
      </c>
      <c r="D4" s="28">
        <v>0.1656</v>
      </c>
      <c r="E4" s="28">
        <v>0.1646</v>
      </c>
      <c r="F4" s="28">
        <v>0.1646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0.97637391212799995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0.63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0.69349999999999989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8.6699999999999999E-2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55.4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3.85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40.19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45.07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104.98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0.39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1.1599999999999999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1.1599999999999999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1.1599999999999999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1.1599999999999999</v>
      </c>
      <c r="E13" s="86" t="s">
        <v>201</v>
      </c>
    </row>
    <row r="14" spans="1:5" ht="15.75" customHeight="1" x14ac:dyDescent="0.25">
      <c r="A14" s="11" t="s">
        <v>189</v>
      </c>
      <c r="B14" s="85">
        <v>5.5E-2</v>
      </c>
      <c r="C14" s="85">
        <v>0.95</v>
      </c>
      <c r="D14" s="86">
        <v>14.35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14.35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0.3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8.6999999999999994E-2</v>
      </c>
      <c r="C18" s="85">
        <v>0.95</v>
      </c>
      <c r="D18" s="86">
        <v>2.52</v>
      </c>
      <c r="E18" s="86" t="s">
        <v>201</v>
      </c>
    </row>
    <row r="19" spans="1:5" ht="15.75" customHeight="1" x14ac:dyDescent="0.25">
      <c r="A19" s="53" t="s">
        <v>174</v>
      </c>
      <c r="B19" s="85">
        <v>0.26600000000000001</v>
      </c>
      <c r="C19" s="85">
        <f>(1-food_insecure)*0.95</f>
        <v>0.77139999999999997</v>
      </c>
      <c r="D19" s="86">
        <v>2.52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3.39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24.49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4.7300000000000004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20.71</v>
      </c>
      <c r="E24" s="86" t="s">
        <v>201</v>
      </c>
    </row>
    <row r="25" spans="1:5" ht="15.75" customHeight="1" x14ac:dyDescent="0.25">
      <c r="A25" s="53" t="s">
        <v>87</v>
      </c>
      <c r="B25" s="85">
        <v>0.11699999999999999</v>
      </c>
      <c r="C25" s="85">
        <v>0.95</v>
      </c>
      <c r="D25" s="86">
        <v>20.71</v>
      </c>
      <c r="E25" s="86" t="s">
        <v>201</v>
      </c>
    </row>
    <row r="26" spans="1:5" ht="15.75" customHeight="1" x14ac:dyDescent="0.25">
      <c r="A26" s="53" t="s">
        <v>137</v>
      </c>
      <c r="B26" s="85">
        <v>5.5E-2</v>
      </c>
      <c r="C26" s="85">
        <v>0.95</v>
      </c>
      <c r="D26" s="86">
        <v>4.78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20.71</v>
      </c>
      <c r="E27" s="86" t="s">
        <v>201</v>
      </c>
    </row>
    <row r="28" spans="1:5" ht="15.75" customHeight="1" x14ac:dyDescent="0.25">
      <c r="A28" s="53" t="s">
        <v>84</v>
      </c>
      <c r="B28" s="85">
        <v>0.253</v>
      </c>
      <c r="C28" s="85">
        <v>0.95</v>
      </c>
      <c r="D28" s="86">
        <v>0.67</v>
      </c>
      <c r="E28" s="86" t="s">
        <v>201</v>
      </c>
    </row>
    <row r="29" spans="1:5" ht="15.75" customHeight="1" x14ac:dyDescent="0.25">
      <c r="A29" s="53" t="s">
        <v>58</v>
      </c>
      <c r="B29" s="85">
        <v>0.26600000000000001</v>
      </c>
      <c r="C29" s="85">
        <v>0.95</v>
      </c>
      <c r="D29" s="86">
        <v>71.8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226.77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226.77</v>
      </c>
      <c r="E31" s="86" t="s">
        <v>201</v>
      </c>
    </row>
    <row r="32" spans="1:5" ht="15.75" customHeight="1" x14ac:dyDescent="0.25">
      <c r="A32" s="53" t="s">
        <v>28</v>
      </c>
      <c r="B32" s="85">
        <v>0.81</v>
      </c>
      <c r="C32" s="85">
        <v>0.95</v>
      </c>
      <c r="D32" s="86">
        <v>0.57999999999999996</v>
      </c>
      <c r="E32" s="86" t="s">
        <v>201</v>
      </c>
    </row>
    <row r="33" spans="1:6" ht="15.75" customHeight="1" x14ac:dyDescent="0.25">
      <c r="A33" s="53" t="s">
        <v>83</v>
      </c>
      <c r="B33" s="85">
        <v>0.62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0.18600000000000003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0.59099999999999997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0.63500000000000001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0.307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4.0000000000000001E-3</v>
      </c>
      <c r="C38" s="85">
        <v>0.95</v>
      </c>
      <c r="D38" s="86">
        <v>1.96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2020-09-09T04:17:24Z</dcterms:modified>
</cp:coreProperties>
</file>