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37A1674-9EAB-417C-B9DE-A9FD30A88B27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<sst xmlns="http://schemas.openxmlformats.org/spreadsheetml/2006/main" count="1115" uniqueCount="272">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</sst>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1194241</v>
      </c>
    </row>
    <row r="8" spans="1:3" ht="15" customHeight="1" x14ac:dyDescent="0.25">
      <c r="B8" s="7" t="s">
        <v>106</v>
      </c>
      <c r="C8" s="66">
        <v>4.8000000000000001E-2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0.78182266235351605</v>
      </c>
    </row>
    <row r="11" spans="1:3" ht="15" customHeight="1" x14ac:dyDescent="0.25">
      <c r="B11" s="7" t="s">
        <v>108</v>
      </c>
      <c r="C11" s="66">
        <v>0.52500000000000002</v>
      </c>
    </row>
    <row r="12" spans="1:3" ht="15" customHeight="1" x14ac:dyDescent="0.25">
      <c r="B12" s="7" t="s">
        <v>109</v>
      </c>
      <c r="C12" s="66">
        <v>0.63</v>
      </c>
    </row>
    <row r="13" spans="1:3" ht="15" customHeight="1" x14ac:dyDescent="0.25">
      <c r="B13" s="7" t="s">
        <v>110</v>
      </c>
      <c r="C13" s="66">
        <v>0.49200000000000005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8.7300000000000003E-2</v>
      </c>
    </row>
    <row r="24" spans="1:3" ht="15" customHeight="1" x14ac:dyDescent="0.25">
      <c r="B24" s="20" t="s">
        <v>102</v>
      </c>
      <c r="C24" s="67">
        <v>0.59660000000000002</v>
      </c>
    </row>
    <row r="25" spans="1:3" ht="15" customHeight="1" x14ac:dyDescent="0.25">
      <c r="B25" s="20" t="s">
        <v>103</v>
      </c>
      <c r="C25" s="67">
        <v>0.28710000000000002</v>
      </c>
    </row>
    <row r="26" spans="1:3" ht="15" customHeight="1" x14ac:dyDescent="0.25">
      <c r="B26" s="20" t="s">
        <v>104</v>
      </c>
      <c r="C26" s="67">
        <v>2.9000000000000005E-2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14.5</v>
      </c>
    </row>
    <row r="38" spans="1:5" ht="15" customHeight="1" x14ac:dyDescent="0.25">
      <c r="B38" s="16" t="s">
        <v>91</v>
      </c>
      <c r="C38" s="68">
        <v>29.4</v>
      </c>
      <c r="D38" s="17"/>
      <c r="E38" s="18"/>
    </row>
    <row r="39" spans="1:5" ht="15" customHeight="1" x14ac:dyDescent="0.25">
      <c r="B39" s="16" t="s">
        <v>90</v>
      </c>
      <c r="C39" s="68">
        <v>33.6</v>
      </c>
      <c r="D39" s="17"/>
      <c r="E39" s="17"/>
    </row>
    <row r="40" spans="1:5" ht="15" customHeight="1" x14ac:dyDescent="0.25">
      <c r="B40" s="16" t="s">
        <v>171</v>
      </c>
      <c r="C40" s="68">
        <v>3.98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2.3809999999999998E-2</v>
      </c>
      <c r="D45" s="17"/>
    </row>
    <row r="46" spans="1:5" ht="15.75" customHeight="1" x14ac:dyDescent="0.25">
      <c r="B46" s="16" t="s">
        <v>11</v>
      </c>
      <c r="C46" s="67">
        <v>8.3170000000000008E-2</v>
      </c>
      <c r="D46" s="17"/>
    </row>
    <row r="47" spans="1:5" ht="15.75" customHeight="1" x14ac:dyDescent="0.25">
      <c r="B47" s="16" t="s">
        <v>12</v>
      </c>
      <c r="C47" s="67">
        <v>0.14651999999999998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0.74650000000000005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3.2560109909899997</v>
      </c>
      <c r="D51" s="17"/>
    </row>
    <row r="52" spans="1:4" ht="15" customHeight="1" x14ac:dyDescent="0.25">
      <c r="B52" s="16" t="s">
        <v>125</v>
      </c>
      <c r="C52" s="65">
        <v>2.56005527428999</v>
      </c>
    </row>
    <row r="53" spans="1:4" ht="15.75" customHeight="1" x14ac:dyDescent="0.25">
      <c r="B53" s="16" t="s">
        <v>126</v>
      </c>
      <c r="C53" s="65">
        <v>2.56005527428999</v>
      </c>
    </row>
    <row r="54" spans="1:4" ht="15.75" customHeight="1" x14ac:dyDescent="0.25">
      <c r="B54" s="16" t="s">
        <v>127</v>
      </c>
      <c r="C54" s="65">
        <v>1.33050655051</v>
      </c>
    </row>
    <row r="55" spans="1:4" ht="15.75" customHeight="1" x14ac:dyDescent="0.25">
      <c r="B55" s="16" t="s">
        <v>128</v>
      </c>
      <c r="C55" s="65">
        <v>1.33050655051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0.54368200655759469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3.2560109909899997</v>
      </c>
      <c r="C2" s="26">
        <f>'Baseline year population inputs'!C52</f>
        <v>2.56005527428999</v>
      </c>
      <c r="D2" s="26">
        <f>'Baseline year population inputs'!C53</f>
        <v>2.56005527428999</v>
      </c>
      <c r="E2" s="26">
        <f>'Baseline year population inputs'!C54</f>
        <v>1.33050655051</v>
      </c>
      <c r="F2" s="26">
        <f>'Baseline year population inputs'!C55</f>
        <v>1.33050655051</v>
      </c>
    </row>
    <row r="3" spans="1:6" ht="15.75" customHeight="1" x14ac:dyDescent="0.25">
      <c r="A3" s="3" t="s">
        <v>65</v>
      </c>
      <c r="B3" s="26">
        <f>frac_mam_1month * 2.6</f>
        <v>0.20903999999999998</v>
      </c>
      <c r="C3" s="26">
        <f>frac_mam_1_5months * 2.6</f>
        <v>0.20903999999999998</v>
      </c>
      <c r="D3" s="26">
        <f>frac_mam_6_11months * 2.6</f>
        <v>0.17420000000000002</v>
      </c>
      <c r="E3" s="26">
        <f>frac_mam_12_23months * 2.6</f>
        <v>0.12817999999999999</v>
      </c>
      <c r="F3" s="26">
        <f>frac_mam_24_59months * 2.6</f>
        <v>5.2519999999999997E-2</v>
      </c>
    </row>
    <row r="4" spans="1:6" ht="15.75" customHeight="1" x14ac:dyDescent="0.25">
      <c r="A4" s="3" t="s">
        <v>66</v>
      </c>
      <c r="B4" s="26">
        <f>frac_sam_1month * 2.6</f>
        <v>0.1469</v>
      </c>
      <c r="C4" s="26">
        <f>frac_sam_1_5months * 2.6</f>
        <v>0.1469</v>
      </c>
      <c r="D4" s="26">
        <f>frac_sam_6_11months * 2.6</f>
        <v>8.2680000000000003E-2</v>
      </c>
      <c r="E4" s="26">
        <f>frac_sam_12_23months * 2.6</f>
        <v>5.3299999999999993E-2</v>
      </c>
      <c r="F4" s="26">
        <f>frac_sam_24_59months * 2.6</f>
        <v>2.2506119999999998E-2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3.2560109909899997</v>
      </c>
      <c r="D7" s="93">
        <f>diarrhoea_1_5mo</f>
        <v>2.56005527428999</v>
      </c>
      <c r="E7" s="93">
        <f>diarrhoea_6_11mo</f>
        <v>2.56005527428999</v>
      </c>
      <c r="F7" s="93">
        <f>diarrhoea_12_23mo</f>
        <v>1.33050655051</v>
      </c>
      <c r="G7" s="93">
        <f>diarrhoea_24_59mo</f>
        <v>1.33050655051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3.2560109909899997</v>
      </c>
      <c r="D12" s="93">
        <f>diarrhoea_1_5mo</f>
        <v>2.56005527428999</v>
      </c>
      <c r="E12" s="93">
        <f>diarrhoea_6_11mo</f>
        <v>2.56005527428999</v>
      </c>
      <c r="F12" s="93">
        <f>diarrhoea_12_23mo</f>
        <v>1.33050655051</v>
      </c>
      <c r="G12" s="93">
        <f>diarrhoea_24_59mo</f>
        <v>1.33050655051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0.52500000000000002</v>
      </c>
      <c r="I18" s="93">
        <f>frac_PW_health_facility</f>
        <v>0.52500000000000002</v>
      </c>
      <c r="J18" s="93">
        <f>frac_PW_health_facility</f>
        <v>0.52500000000000002</v>
      </c>
      <c r="K18" s="93">
        <f>frac_PW_health_facility</f>
        <v>0.52500000000000002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0.49200000000000005</v>
      </c>
      <c r="M24" s="93">
        <f>famplan_unmet_need</f>
        <v>0.49200000000000005</v>
      </c>
      <c r="N24" s="93">
        <f>famplan_unmet_need</f>
        <v>0.49200000000000005</v>
      </c>
      <c r="O24" s="93">
        <f>famplan_unmet_need</f>
        <v>0.49200000000000005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0.10910612301025369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4.6759767004394437E-2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6.2311447631835805E-2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0.78182266235351605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285173</v>
      </c>
      <c r="C2" s="75">
        <v>405000</v>
      </c>
      <c r="D2" s="75">
        <v>824000</v>
      </c>
      <c r="E2" s="75">
        <v>3751000</v>
      </c>
      <c r="F2" s="75">
        <v>2484000</v>
      </c>
      <c r="G2" s="22">
        <f t="shared" ref="G2:G40" si="0">C2+D2+E2+F2</f>
        <v>7464000</v>
      </c>
      <c r="H2" s="22">
        <f t="shared" ref="H2:H40" si="1">(B2 + stillbirth*B2/(1000-stillbirth))/(1-abortion)</f>
        <v>332439.20636030869</v>
      </c>
      <c r="I2" s="22">
        <f>G2-H2</f>
        <v>7131560.7936396915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282989</v>
      </c>
      <c r="C3" s="75">
        <v>412000</v>
      </c>
      <c r="D3" s="75">
        <v>819000</v>
      </c>
      <c r="E3" s="75">
        <v>3869000</v>
      </c>
      <c r="F3" s="75">
        <v>2592000</v>
      </c>
      <c r="G3" s="22">
        <f t="shared" si="0"/>
        <v>7692000</v>
      </c>
      <c r="H3" s="22">
        <f t="shared" si="1"/>
        <v>329893.21769135719</v>
      </c>
      <c r="I3" s="22">
        <f t="shared" ref="I3:I15" si="3">G3-H3</f>
        <v>7362106.7823086428</v>
      </c>
    </row>
    <row r="4" spans="1:9" ht="15.75" customHeight="1" x14ac:dyDescent="0.25">
      <c r="A4" s="92">
        <f t="shared" si="2"/>
        <v>2022</v>
      </c>
      <c r="B4" s="74">
        <v>281059</v>
      </c>
      <c r="C4" s="75">
        <v>425000</v>
      </c>
      <c r="D4" s="75">
        <v>813000</v>
      </c>
      <c r="E4" s="75">
        <v>3990000</v>
      </c>
      <c r="F4" s="75">
        <v>2701000</v>
      </c>
      <c r="G4" s="22">
        <f t="shared" si="0"/>
        <v>7929000</v>
      </c>
      <c r="H4" s="22">
        <f t="shared" si="1"/>
        <v>327643.32843720133</v>
      </c>
      <c r="I4" s="22">
        <f t="shared" si="3"/>
        <v>7601356.6715627983</v>
      </c>
    </row>
    <row r="5" spans="1:9" ht="15.75" customHeight="1" x14ac:dyDescent="0.25">
      <c r="A5" s="92" t="str">
        <f t="shared" si="2"/>
        <v/>
      </c>
      <c r="B5" s="74">
        <v>247006.69180000003</v>
      </c>
      <c r="C5" s="75">
        <v>441000</v>
      </c>
      <c r="D5" s="75">
        <v>807000</v>
      </c>
      <c r="E5" s="75">
        <v>4113000</v>
      </c>
      <c r="F5" s="75">
        <v>2812000</v>
      </c>
      <c r="G5" s="22">
        <f t="shared" si="0"/>
        <v>8173000</v>
      </c>
      <c r="H5" s="22">
        <f t="shared" si="1"/>
        <v>287946.99564011098</v>
      </c>
      <c r="I5" s="22">
        <f t="shared" si="3"/>
        <v>7885053.0043598888</v>
      </c>
    </row>
    <row r="6" spans="1:9" ht="15.75" customHeight="1" x14ac:dyDescent="0.25">
      <c r="A6" s="92" t="str">
        <f t="shared" si="2"/>
        <v/>
      </c>
      <c r="B6" s="74">
        <v>245386.13040000005</v>
      </c>
      <c r="C6" s="75">
        <v>459000</v>
      </c>
      <c r="D6" s="75">
        <v>803000</v>
      </c>
      <c r="E6" s="75">
        <v>4235000</v>
      </c>
      <c r="F6" s="75">
        <v>2923000</v>
      </c>
      <c r="G6" s="22">
        <f t="shared" si="0"/>
        <v>8420000</v>
      </c>
      <c r="H6" s="22">
        <f t="shared" si="1"/>
        <v>286057.8331118417</v>
      </c>
      <c r="I6" s="22">
        <f t="shared" si="3"/>
        <v>8133942.1668881588</v>
      </c>
    </row>
    <row r="7" spans="1:9" ht="15.75" customHeight="1" x14ac:dyDescent="0.25">
      <c r="A7" s="92" t="str">
        <f t="shared" si="2"/>
        <v/>
      </c>
      <c r="B7" s="74">
        <v>243491.08</v>
      </c>
      <c r="C7" s="75">
        <v>477000</v>
      </c>
      <c r="D7" s="75">
        <v>802000</v>
      </c>
      <c r="E7" s="75">
        <v>4357000</v>
      </c>
      <c r="F7" s="75">
        <v>3034000</v>
      </c>
      <c r="G7" s="22">
        <f t="shared" si="0"/>
        <v>8670000</v>
      </c>
      <c r="H7" s="22">
        <f t="shared" si="1"/>
        <v>283848.68620456505</v>
      </c>
      <c r="I7" s="22">
        <f t="shared" si="3"/>
        <v>8386151.3137954352</v>
      </c>
    </row>
    <row r="8" spans="1:9" ht="15.75" customHeight="1" x14ac:dyDescent="0.25">
      <c r="A8" s="92" t="str">
        <f t="shared" si="2"/>
        <v/>
      </c>
      <c r="B8" s="74">
        <v>243655.77600000001</v>
      </c>
      <c r="C8" s="75">
        <v>494000</v>
      </c>
      <c r="D8" s="75">
        <v>805000</v>
      </c>
      <c r="E8" s="75">
        <v>4477000</v>
      </c>
      <c r="F8" s="75">
        <v>3145000</v>
      </c>
      <c r="G8" s="22">
        <f t="shared" si="0"/>
        <v>8921000</v>
      </c>
      <c r="H8" s="22">
        <f t="shared" si="1"/>
        <v>284040.67986290832</v>
      </c>
      <c r="I8" s="22">
        <f t="shared" si="3"/>
        <v>8636959.320137091</v>
      </c>
    </row>
    <row r="9" spans="1:9" ht="15.75" customHeight="1" x14ac:dyDescent="0.25">
      <c r="A9" s="92" t="str">
        <f t="shared" si="2"/>
        <v/>
      </c>
      <c r="B9" s="74">
        <v>243651.2292</v>
      </c>
      <c r="C9" s="75">
        <v>512000</v>
      </c>
      <c r="D9" s="75">
        <v>811000</v>
      </c>
      <c r="E9" s="75">
        <v>4598000</v>
      </c>
      <c r="F9" s="75">
        <v>3255000</v>
      </c>
      <c r="G9" s="22">
        <f t="shared" si="0"/>
        <v>9176000</v>
      </c>
      <c r="H9" s="22">
        <f t="shared" si="1"/>
        <v>284035.37945023435</v>
      </c>
      <c r="I9" s="22">
        <f t="shared" si="3"/>
        <v>8891964.6205497663</v>
      </c>
    </row>
    <row r="10" spans="1:9" ht="15.75" customHeight="1" x14ac:dyDescent="0.25">
      <c r="A10" s="92" t="str">
        <f t="shared" si="2"/>
        <v/>
      </c>
      <c r="B10" s="74">
        <v>243479.62239999993</v>
      </c>
      <c r="C10" s="75">
        <v>529000</v>
      </c>
      <c r="D10" s="75">
        <v>820000</v>
      </c>
      <c r="E10" s="75">
        <v>4722000</v>
      </c>
      <c r="F10" s="75">
        <v>3367000</v>
      </c>
      <c r="G10" s="22">
        <f t="shared" si="0"/>
        <v>9438000</v>
      </c>
      <c r="H10" s="22">
        <f t="shared" si="1"/>
        <v>283835.32955631707</v>
      </c>
      <c r="I10" s="22">
        <f t="shared" si="3"/>
        <v>9154164.6704436839</v>
      </c>
    </row>
    <row r="11" spans="1:9" ht="15.75" customHeight="1" x14ac:dyDescent="0.25">
      <c r="A11" s="92" t="str">
        <f t="shared" si="2"/>
        <v/>
      </c>
      <c r="B11" s="74">
        <v>243165.18619999997</v>
      </c>
      <c r="C11" s="75">
        <v>544000</v>
      </c>
      <c r="D11" s="75">
        <v>835000</v>
      </c>
      <c r="E11" s="75">
        <v>4857000</v>
      </c>
      <c r="F11" s="75">
        <v>3480000</v>
      </c>
      <c r="G11" s="22">
        <f t="shared" si="0"/>
        <v>9716000</v>
      </c>
      <c r="H11" s="22">
        <f t="shared" si="1"/>
        <v>283468.77689958259</v>
      </c>
      <c r="I11" s="22">
        <f t="shared" si="3"/>
        <v>9432531.2231004182</v>
      </c>
    </row>
    <row r="12" spans="1:9" ht="15.75" customHeight="1" x14ac:dyDescent="0.25">
      <c r="A12" s="92" t="str">
        <f t="shared" si="2"/>
        <v/>
      </c>
      <c r="B12" s="74">
        <v>242730.696</v>
      </c>
      <c r="C12" s="75">
        <v>556000</v>
      </c>
      <c r="D12" s="75">
        <v>855000</v>
      </c>
      <c r="E12" s="75">
        <v>5006000</v>
      </c>
      <c r="F12" s="75">
        <v>3596000</v>
      </c>
      <c r="G12" s="22">
        <f t="shared" si="0"/>
        <v>10013000</v>
      </c>
      <c r="H12" s="22">
        <f t="shared" si="1"/>
        <v>282962.27180527383</v>
      </c>
      <c r="I12" s="22">
        <f t="shared" si="3"/>
        <v>9730037.7281947266</v>
      </c>
    </row>
    <row r="13" spans="1:9" ht="15.75" customHeight="1" x14ac:dyDescent="0.25">
      <c r="A13" s="92" t="str">
        <f t="shared" si="2"/>
        <v/>
      </c>
      <c r="B13" s="74">
        <v>403000</v>
      </c>
      <c r="C13" s="75">
        <v>828000</v>
      </c>
      <c r="D13" s="75">
        <v>3635000</v>
      </c>
      <c r="E13" s="75">
        <v>2379000</v>
      </c>
      <c r="F13" s="75">
        <v>8.6727736999999985E-2</v>
      </c>
      <c r="G13" s="22">
        <f t="shared" si="0"/>
        <v>6842000.0867277374</v>
      </c>
      <c r="H13" s="22">
        <f t="shared" si="1"/>
        <v>469795.52819938917</v>
      </c>
      <c r="I13" s="22">
        <f t="shared" si="3"/>
        <v>6372204.5585283479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8.6727736999999985E-2</v>
      </c>
    </row>
    <row r="4" spans="1:8" ht="15.75" customHeight="1" x14ac:dyDescent="0.25">
      <c r="B4" s="24" t="s">
        <v>7</v>
      </c>
      <c r="C4" s="76">
        <v>0.13710404794844763</v>
      </c>
    </row>
    <row r="5" spans="1:8" ht="15.75" customHeight="1" x14ac:dyDescent="0.25">
      <c r="B5" s="24" t="s">
        <v>8</v>
      </c>
      <c r="C5" s="76">
        <v>0.24572990931547925</v>
      </c>
    </row>
    <row r="6" spans="1:8" ht="15.75" customHeight="1" x14ac:dyDescent="0.25">
      <c r="B6" s="24" t="s">
        <v>10</v>
      </c>
      <c r="C6" s="76">
        <v>2.4394403056836579E-2</v>
      </c>
    </row>
    <row r="7" spans="1:8" ht="15.75" customHeight="1" x14ac:dyDescent="0.25">
      <c r="B7" s="24" t="s">
        <v>13</v>
      </c>
      <c r="C7" s="76">
        <v>0.3078116295071105</v>
      </c>
    </row>
    <row r="8" spans="1:8" ht="15.75" customHeight="1" x14ac:dyDescent="0.25">
      <c r="B8" s="24" t="s">
        <v>14</v>
      </c>
      <c r="C8" s="76">
        <v>2.4217583647519781E-6</v>
      </c>
    </row>
    <row r="9" spans="1:8" ht="15.75" customHeight="1" x14ac:dyDescent="0.25">
      <c r="B9" s="24" t="s">
        <v>27</v>
      </c>
      <c r="C9" s="76">
        <v>0.12938165125366424</v>
      </c>
    </row>
    <row r="10" spans="1:8" ht="15.75" customHeight="1" x14ac:dyDescent="0.25">
      <c r="B10" s="24" t="s">
        <v>15</v>
      </c>
      <c r="C10" s="76">
        <v>6.8848200160096962E-2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0.24648741681356301</v>
      </c>
      <c r="D14" s="76">
        <v>0.24648741681356301</v>
      </c>
      <c r="E14" s="76">
        <v>0.19478948370593799</v>
      </c>
      <c r="F14" s="76">
        <v>0.19478948370593799</v>
      </c>
    </row>
    <row r="15" spans="1:8" ht="15.75" customHeight="1" x14ac:dyDescent="0.25">
      <c r="B15" s="24" t="s">
        <v>16</v>
      </c>
      <c r="C15" s="76">
        <v>0.47868656951795896</v>
      </c>
      <c r="D15" s="76">
        <v>0.47868656951795896</v>
      </c>
      <c r="E15" s="76">
        <v>0.39625292019943797</v>
      </c>
      <c r="F15" s="76">
        <v>0.39625292019943797</v>
      </c>
    </row>
    <row r="16" spans="1:8" ht="15.75" customHeight="1" x14ac:dyDescent="0.25">
      <c r="B16" s="24" t="s">
        <v>17</v>
      </c>
      <c r="C16" s="76">
        <v>2.0455987312717201E-2</v>
      </c>
      <c r="D16" s="76">
        <v>2.0455987312717201E-2</v>
      </c>
      <c r="E16" s="76">
        <v>1.8654159214777401E-2</v>
      </c>
      <c r="F16" s="76">
        <v>1.8654159214777401E-2</v>
      </c>
    </row>
    <row r="17" spans="1:8" ht="15.75" customHeight="1" x14ac:dyDescent="0.25">
      <c r="B17" s="24" t="s">
        <v>18</v>
      </c>
      <c r="C17" s="76">
        <v>1.65260519749094E-4</v>
      </c>
      <c r="D17" s="76">
        <v>1.65260519749094E-4</v>
      </c>
      <c r="E17" s="76">
        <v>8.7790170303173401E-4</v>
      </c>
      <c r="F17" s="76">
        <v>8.7790170303173401E-4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1.4815706107771699E-2</v>
      </c>
      <c r="D19" s="76">
        <v>1.4815706107771699E-2</v>
      </c>
      <c r="E19" s="76">
        <v>3.2641165797763799E-2</v>
      </c>
      <c r="F19" s="76">
        <v>3.2641165797763799E-2</v>
      </c>
    </row>
    <row r="20" spans="1:8" ht="15.75" customHeight="1" x14ac:dyDescent="0.25">
      <c r="B20" s="24" t="s">
        <v>21</v>
      </c>
      <c r="C20" s="76">
        <v>8.4232242517622997E-5</v>
      </c>
      <c r="D20" s="76">
        <v>8.4232242517622997E-5</v>
      </c>
      <c r="E20" s="76">
        <v>6.6100749749965705E-4</v>
      </c>
      <c r="F20" s="76">
        <v>6.6100749749965705E-4</v>
      </c>
    </row>
    <row r="21" spans="1:8" ht="15.75" customHeight="1" x14ac:dyDescent="0.25">
      <c r="B21" s="24" t="s">
        <v>22</v>
      </c>
      <c r="C21" s="76">
        <v>2.7731887289868199E-2</v>
      </c>
      <c r="D21" s="76">
        <v>2.7731887289868199E-2</v>
      </c>
      <c r="E21" s="76">
        <v>0.14450939518256201</v>
      </c>
      <c r="F21" s="76">
        <v>0.14450939518256201</v>
      </c>
    </row>
    <row r="22" spans="1:8" ht="15.75" customHeight="1" x14ac:dyDescent="0.25">
      <c r="B22" s="24" t="s">
        <v>23</v>
      </c>
      <c r="C22" s="76">
        <v>0.21157294019585415</v>
      </c>
      <c r="D22" s="76">
        <v>0.21157294019585415</v>
      </c>
      <c r="E22" s="76">
        <v>0.21161396669898946</v>
      </c>
      <c r="F22" s="76">
        <v>0.21161396669898946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5.4600000000000003E-2</v>
      </c>
    </row>
    <row r="27" spans="1:8" ht="15.75" customHeight="1" x14ac:dyDescent="0.25">
      <c r="B27" s="24" t="s">
        <v>39</v>
      </c>
      <c r="C27" s="76">
        <v>5.9400000000000001E-2</v>
      </c>
    </row>
    <row r="28" spans="1:8" ht="15.75" customHeight="1" x14ac:dyDescent="0.25">
      <c r="B28" s="24" t="s">
        <v>40</v>
      </c>
      <c r="C28" s="76">
        <v>0.121</v>
      </c>
    </row>
    <row r="29" spans="1:8" ht="15.75" customHeight="1" x14ac:dyDescent="0.25">
      <c r="B29" s="24" t="s">
        <v>41</v>
      </c>
      <c r="C29" s="76">
        <v>0.13500000000000001</v>
      </c>
    </row>
    <row r="30" spans="1:8" ht="15.75" customHeight="1" x14ac:dyDescent="0.25">
      <c r="B30" s="24" t="s">
        <v>42</v>
      </c>
      <c r="C30" s="76">
        <v>8.14E-2</v>
      </c>
    </row>
    <row r="31" spans="1:8" ht="15.75" customHeight="1" x14ac:dyDescent="0.25">
      <c r="B31" s="24" t="s">
        <v>43</v>
      </c>
      <c r="C31" s="76">
        <v>6.59E-2</v>
      </c>
    </row>
    <row r="32" spans="1:8" ht="15.75" customHeight="1" x14ac:dyDescent="0.25">
      <c r="B32" s="24" t="s">
        <v>44</v>
      </c>
      <c r="C32" s="76">
        <v>0.13220000000000001</v>
      </c>
    </row>
    <row r="33" spans="2:3" ht="15.75" customHeight="1" x14ac:dyDescent="0.25">
      <c r="B33" s="24" t="s">
        <v>45</v>
      </c>
      <c r="C33" s="76">
        <v>0.12740000000000001</v>
      </c>
    </row>
    <row r="34" spans="2:3" ht="15.75" customHeight="1" x14ac:dyDescent="0.25">
      <c r="B34" s="24" t="s">
        <v>46</v>
      </c>
      <c r="C34" s="76">
        <v>0.22309999999999999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0.81157683358254717</v>
      </c>
      <c r="D2" s="77">
        <v>0.82920000000000005</v>
      </c>
      <c r="E2" s="77">
        <v>0.75269999999999992</v>
      </c>
      <c r="F2" s="77">
        <v>0.52500000000000002</v>
      </c>
      <c r="G2" s="77">
        <v>0.45789999999999997</v>
      </c>
    </row>
    <row r="3" spans="1:15" ht="15.75" customHeight="1" x14ac:dyDescent="0.25">
      <c r="A3" s="5"/>
      <c r="B3" s="11" t="s">
        <v>118</v>
      </c>
      <c r="C3" s="77">
        <v>0.1045</v>
      </c>
      <c r="D3" s="77">
        <v>0.1045</v>
      </c>
      <c r="E3" s="77">
        <v>0.17559999999999998</v>
      </c>
      <c r="F3" s="77">
        <v>0.29339999999999999</v>
      </c>
      <c r="G3" s="77">
        <v>0.33159999999999995</v>
      </c>
    </row>
    <row r="4" spans="1:15" ht="15.75" customHeight="1" x14ac:dyDescent="0.25">
      <c r="A4" s="5"/>
      <c r="B4" s="11" t="s">
        <v>116</v>
      </c>
      <c r="C4" s="78">
        <v>5.3399999999999996E-2</v>
      </c>
      <c r="D4" s="78">
        <v>5.3399999999999996E-2</v>
      </c>
      <c r="E4" s="78">
        <v>5.3499999999999999E-2</v>
      </c>
      <c r="F4" s="78">
        <v>0.12990000000000002</v>
      </c>
      <c r="G4" s="78">
        <v>0.15859999999999999</v>
      </c>
    </row>
    <row r="5" spans="1:15" ht="15.75" customHeight="1" x14ac:dyDescent="0.25">
      <c r="A5" s="5"/>
      <c r="B5" s="11" t="s">
        <v>119</v>
      </c>
      <c r="C5" s="78">
        <v>1.29E-2</v>
      </c>
      <c r="D5" s="78">
        <v>1.29E-2</v>
      </c>
      <c r="E5" s="78">
        <v>1.83E-2</v>
      </c>
      <c r="F5" s="78">
        <v>5.1799999999999999E-2</v>
      </c>
      <c r="G5" s="78">
        <v>5.2000000000000005E-2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0.71010000000000006</v>
      </c>
      <c r="D8" s="77">
        <v>0.71010000000000006</v>
      </c>
      <c r="E8" s="77">
        <v>0.72530000000000006</v>
      </c>
      <c r="F8" s="77">
        <v>0.76569999999999994</v>
      </c>
      <c r="G8" s="77">
        <v>0.87250000000000005</v>
      </c>
    </row>
    <row r="9" spans="1:15" ht="15.75" customHeight="1" x14ac:dyDescent="0.25">
      <c r="B9" s="7" t="s">
        <v>121</v>
      </c>
      <c r="C9" s="77">
        <v>0.15289999999999998</v>
      </c>
      <c r="D9" s="77">
        <v>0.15289999999999998</v>
      </c>
      <c r="E9" s="77">
        <v>0.17600000000000002</v>
      </c>
      <c r="F9" s="77">
        <v>0.16449999999999998</v>
      </c>
      <c r="G9" s="77">
        <v>9.8599999999999993E-2</v>
      </c>
    </row>
    <row r="10" spans="1:15" ht="15.75" customHeight="1" x14ac:dyDescent="0.25">
      <c r="B10" s="7" t="s">
        <v>122</v>
      </c>
      <c r="C10" s="78">
        <v>8.0399999999999985E-2</v>
      </c>
      <c r="D10" s="78">
        <v>8.0399999999999985E-2</v>
      </c>
      <c r="E10" s="78">
        <v>6.7000000000000004E-2</v>
      </c>
      <c r="F10" s="78">
        <v>4.9299999999999997E-2</v>
      </c>
      <c r="G10" s="78">
        <v>2.0199999999999999E-2</v>
      </c>
    </row>
    <row r="11" spans="1:15" ht="15.75" customHeight="1" x14ac:dyDescent="0.25">
      <c r="B11" s="7" t="s">
        <v>123</v>
      </c>
      <c r="C11" s="78">
        <v>5.6500000000000002E-2</v>
      </c>
      <c r="D11" s="78">
        <v>5.6500000000000002E-2</v>
      </c>
      <c r="E11" s="78">
        <v>3.1800000000000002E-2</v>
      </c>
      <c r="F11" s="78">
        <v>2.0499999999999997E-2</v>
      </c>
      <c r="G11" s="78">
        <v>8.6561999999999993E-3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0.50674149000000002</v>
      </c>
      <c r="D14" s="79">
        <v>0.482549529468</v>
      </c>
      <c r="E14" s="79">
        <v>0.482549529468</v>
      </c>
      <c r="F14" s="79">
        <v>0.36602033348399998</v>
      </c>
      <c r="G14" s="79">
        <v>0.36602033348399998</v>
      </c>
      <c r="H14" s="80">
        <v>0.33579000000000003</v>
      </c>
      <c r="I14" s="80">
        <v>0.33579000000000003</v>
      </c>
      <c r="J14" s="80">
        <v>0.33579000000000003</v>
      </c>
      <c r="K14" s="80">
        <v>0.33579000000000003</v>
      </c>
      <c r="L14" s="80">
        <v>0.30693000000000004</v>
      </c>
      <c r="M14" s="80">
        <v>0.30693000000000004</v>
      </c>
      <c r="N14" s="80">
        <v>0.30693000000000004</v>
      </c>
      <c r="O14" s="80">
        <v>0.30693000000000004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0.27550623008918529</v>
      </c>
      <c r="D15" s="77">
        <f t="shared" si="0"/>
        <v>0.26235349644458539</v>
      </c>
      <c r="E15" s="77">
        <f t="shared" si="0"/>
        <v>0.26235349644458539</v>
      </c>
      <c r="F15" s="77">
        <f t="shared" si="0"/>
        <v>0.19899866934946106</v>
      </c>
      <c r="G15" s="77">
        <f t="shared" si="0"/>
        <v>0.19899866934946106</v>
      </c>
      <c r="H15" s="77">
        <f t="shared" si="0"/>
        <v>0.18256298098197474</v>
      </c>
      <c r="I15" s="77">
        <f t="shared" si="0"/>
        <v>0.18256298098197474</v>
      </c>
      <c r="J15" s="77">
        <f t="shared" si="0"/>
        <v>0.18256298098197474</v>
      </c>
      <c r="K15" s="77">
        <f t="shared" si="0"/>
        <v>0.18256298098197474</v>
      </c>
      <c r="L15" s="77">
        <f t="shared" si="0"/>
        <v>0.16687231827272256</v>
      </c>
      <c r="M15" s="77">
        <f t="shared" si="0"/>
        <v>0.16687231827272256</v>
      </c>
      <c r="N15" s="77">
        <f t="shared" si="0"/>
        <v>0.16687231827272256</v>
      </c>
      <c r="O15" s="77">
        <f t="shared" si="0"/>
        <v>0.16687231827272256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0.53939999999999999</v>
      </c>
      <c r="D2" s="78">
        <v>0.2964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0.27350000000000002</v>
      </c>
      <c r="D3" s="78">
        <v>0.37540000000000001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0.1288</v>
      </c>
      <c r="D4" s="78">
        <v>0.27989999999999998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5.8300000000000018E-2</v>
      </c>
      <c r="D5" s="77">
        <f t="shared" ref="D5:G5" si="0">1-SUM(D2:D4)</f>
        <v>4.830000000000001E-2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0.17559999999999998</v>
      </c>
      <c r="D2" s="28">
        <v>0.1762</v>
      </c>
      <c r="E2" s="28">
        <v>0.17610000000000001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5.5100000000000003E-2</v>
      </c>
      <c r="D4" s="28">
        <v>5.5E-2</v>
      </c>
      <c r="E4" s="28">
        <v>5.5E-2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0.482549529468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0.33579000000000003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0.30693000000000004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0.2964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33.6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38.869999999999997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84.36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1.19</v>
      </c>
      <c r="E13" s="86" t="s">
        <v>201</v>
      </c>
    </row>
    <row r="14" spans="1:5" ht="15.75" customHeight="1" x14ac:dyDescent="0.25">
      <c r="A14" s="11" t="s">
        <v>189</v>
      </c>
      <c r="B14" s="85">
        <v>1.6E-2</v>
      </c>
      <c r="C14" s="85">
        <v>0.95</v>
      </c>
      <c r="D14" s="86">
        <v>15.05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0.24199999999999999</v>
      </c>
      <c r="C18" s="85">
        <v>0.95</v>
      </c>
      <c r="D18" s="86">
        <v>2.0499999999999998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0.22500000000000001</v>
      </c>
      <c r="C19" s="85">
        <f>(1-food_insecure)*0.95</f>
        <v>0.90439999999999987</v>
      </c>
      <c r="D19" s="86">
        <v>2.0499999999999998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22.49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25.67</v>
      </c>
      <c r="E22" s="86" t="s">
        <v>201</v>
      </c>
    </row>
    <row r="23" spans="1:5" ht="15.75" customHeight="1" x14ac:dyDescent="0.25">
      <c r="A23" s="53" t="s">
        <v>34</v>
      </c>
      <c r="B23" s="85">
        <v>0.02</v>
      </c>
      <c r="C23" s="85">
        <v>0.95</v>
      </c>
      <c r="D23" s="86">
        <v>4.95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21.74</v>
      </c>
      <c r="E24" s="86" t="s">
        <v>201</v>
      </c>
    </row>
    <row r="25" spans="1:5" ht="15.75" customHeight="1" x14ac:dyDescent="0.25">
      <c r="A25" s="53" t="s">
        <v>87</v>
      </c>
      <c r="B25" s="85">
        <v>0.307</v>
      </c>
      <c r="C25" s="85">
        <v>0.95</v>
      </c>
      <c r="D25" s="86">
        <v>21.74</v>
      </c>
      <c r="E25" s="86" t="s">
        <v>201</v>
      </c>
    </row>
    <row r="26" spans="1:5" ht="15.75" customHeight="1" x14ac:dyDescent="0.25">
      <c r="A26" s="53" t="s">
        <v>137</v>
      </c>
      <c r="B26" s="85">
        <v>9.0000000000000011E-3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21.74</v>
      </c>
      <c r="E27" s="86" t="s">
        <v>201</v>
      </c>
    </row>
    <row r="28" spans="1:5" ht="15.75" customHeight="1" x14ac:dyDescent="0.25">
      <c r="A28" s="53" t="s">
        <v>84</v>
      </c>
      <c r="B28" s="85">
        <v>0.61699999999999999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0.22500000000000001</v>
      </c>
      <c r="C29" s="85">
        <v>0.95</v>
      </c>
      <c r="D29" s="86">
        <v>68.8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297.51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315.36</v>
      </c>
      <c r="E31" s="86" t="s">
        <v>201</v>
      </c>
    </row>
    <row r="32" spans="1:5" ht="15.75" customHeight="1" x14ac:dyDescent="0.25">
      <c r="A32" s="53" t="s">
        <v>28</v>
      </c>
      <c r="B32" s="85">
        <v>0.70299999999999996</v>
      </c>
      <c r="C32" s="85">
        <v>0.95</v>
      </c>
      <c r="D32" s="86">
        <v>0.53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0.81200000000000006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0.52200000000000002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0.19699999999999998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2020-09-09T04:33:25Z</dcterms:modified>
</cp:coreProperties>
</file>