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C3C65E9-0F03-40F0-9AD3-AFECA34C17AA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<sst xmlns="http://schemas.openxmlformats.org/spreadsheetml/2006/main" count="1115" uniqueCount="272">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</sst>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4662792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0.67299999999999993</v>
      </c>
    </row>
    <row r="12" spans="1:3" ht="15" customHeight="1" x14ac:dyDescent="0.25">
      <c r="B12" s="7" t="s">
        <v>109</v>
      </c>
      <c r="C12" s="66">
        <v>0.66400000000000003</v>
      </c>
    </row>
    <row r="13" spans="1:3" ht="15" customHeight="1" x14ac:dyDescent="0.25">
      <c r="B13" s="7" t="s">
        <v>110</v>
      </c>
      <c r="C13" s="66">
        <v>0.22800000000000001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2.9900000000000003E-2</v>
      </c>
    </row>
    <row r="24" spans="1:3" ht="15" customHeight="1" x14ac:dyDescent="0.25">
      <c r="B24" s="20" t="s">
        <v>102</v>
      </c>
      <c r="C24" s="67">
        <v>0.41</v>
      </c>
    </row>
    <row r="25" spans="1:3" ht="15" customHeight="1" x14ac:dyDescent="0.25">
      <c r="B25" s="20" t="s">
        <v>103</v>
      </c>
      <c r="C25" s="67">
        <v>0.46340000000000003</v>
      </c>
    </row>
    <row r="26" spans="1:3" ht="15" customHeight="1" x14ac:dyDescent="0.25">
      <c r="B26" s="20" t="s">
        <v>104</v>
      </c>
      <c r="C26" s="67">
        <v>9.6699999999999994E-2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14.9</v>
      </c>
    </row>
    <row r="38" spans="1:5" ht="15" customHeight="1" x14ac:dyDescent="0.25">
      <c r="B38" s="16" t="s">
        <v>91</v>
      </c>
      <c r="C38" s="68">
        <v>20.6</v>
      </c>
      <c r="D38" s="17"/>
      <c r="E38" s="18"/>
    </row>
    <row r="39" spans="1:5" ht="15" customHeight="1" x14ac:dyDescent="0.25">
      <c r="B39" s="16" t="s">
        <v>90</v>
      </c>
      <c r="C39" s="68">
        <v>24</v>
      </c>
      <c r="D39" s="17"/>
      <c r="E39" s="17"/>
    </row>
    <row r="40" spans="1:5" ht="15" customHeight="1" x14ac:dyDescent="0.25">
      <c r="B40" s="16" t="s">
        <v>171</v>
      </c>
      <c r="C40" s="68">
        <v>1.4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1.187E-2</v>
      </c>
      <c r="D45" s="17"/>
    </row>
    <row r="46" spans="1:5" ht="15.75" customHeight="1" x14ac:dyDescent="0.25">
      <c r="B46" s="16" t="s">
        <v>11</v>
      </c>
      <c r="C46" s="67">
        <v>6.2030000000000002E-2</v>
      </c>
      <c r="D46" s="17"/>
    </row>
    <row r="47" spans="1:5" ht="15.75" customHeight="1" x14ac:dyDescent="0.25">
      <c r="B47" s="16" t="s">
        <v>12</v>
      </c>
      <c r="C47" s="67">
        <v>9.4209999999999988E-2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0.83188999999999991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2.5932826880975002</v>
      </c>
      <c r="D51" s="17"/>
    </row>
    <row r="52" spans="1:4" ht="15" customHeight="1" x14ac:dyDescent="0.25">
      <c r="B52" s="16" t="s">
        <v>125</v>
      </c>
      <c r="C52" s="65">
        <v>2.85386448633</v>
      </c>
    </row>
    <row r="53" spans="1:4" ht="15.75" customHeight="1" x14ac:dyDescent="0.25">
      <c r="B53" s="16" t="s">
        <v>126</v>
      </c>
      <c r="C53" s="65">
        <v>2.85386448633</v>
      </c>
    </row>
    <row r="54" spans="1:4" ht="15.75" customHeight="1" x14ac:dyDescent="0.25">
      <c r="B54" s="16" t="s">
        <v>127</v>
      </c>
      <c r="C54" s="65">
        <v>1.6332432417499998</v>
      </c>
    </row>
    <row r="55" spans="1:4" ht="15.75" customHeight="1" x14ac:dyDescent="0.25">
      <c r="B55" s="16" t="s">
        <v>128</v>
      </c>
      <c r="C55" s="65">
        <v>1.6332432417499998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0.49783122320881246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2.5932826880975002</v>
      </c>
      <c r="C2" s="26">
        <f>'Baseline year population inputs'!C52</f>
        <v>2.85386448633</v>
      </c>
      <c r="D2" s="26">
        <f>'Baseline year population inputs'!C53</f>
        <v>2.85386448633</v>
      </c>
      <c r="E2" s="26">
        <f>'Baseline year population inputs'!C54</f>
        <v>1.6332432417499998</v>
      </c>
      <c r="F2" s="26">
        <f>'Baseline year population inputs'!C55</f>
        <v>1.6332432417499998</v>
      </c>
    </row>
    <row r="3" spans="1:6" ht="15.75" customHeight="1" x14ac:dyDescent="0.25">
      <c r="A3" s="3" t="s">
        <v>65</v>
      </c>
      <c r="B3" s="26">
        <f>frac_mam_1month * 2.6</f>
        <v>0.19786000000000001</v>
      </c>
      <c r="C3" s="26">
        <f>frac_mam_1_5months * 2.6</f>
        <v>0.19786000000000001</v>
      </c>
      <c r="D3" s="26">
        <f>frac_mam_6_11months * 2.6</f>
        <v>8.320000000000001E-2</v>
      </c>
      <c r="E3" s="26">
        <f>frac_mam_12_23months * 2.6</f>
        <v>5.3560000000000003E-2</v>
      </c>
      <c r="F3" s="26">
        <f>frac_mam_24_59months * 2.6</f>
        <v>5.0700000000000002E-2</v>
      </c>
    </row>
    <row r="4" spans="1:6" ht="15.75" customHeight="1" x14ac:dyDescent="0.25">
      <c r="A4" s="3" t="s">
        <v>66</v>
      </c>
      <c r="B4" s="26">
        <f>frac_sam_1month * 2.6</f>
        <v>0.12844000000000003</v>
      </c>
      <c r="C4" s="26">
        <f>frac_sam_1_5months * 2.6</f>
        <v>0.12844000000000003</v>
      </c>
      <c r="D4" s="26">
        <f>frac_sam_6_11months * 2.6</f>
        <v>4.4200000000000003E-2</v>
      </c>
      <c r="E4" s="26">
        <f>frac_sam_12_23months * 2.6</f>
        <v>2.292667E-2</v>
      </c>
      <c r="F4" s="26">
        <f>frac_sam_24_59months * 2.6</f>
        <v>2.1405280000000002E-2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2.5932826880975002</v>
      </c>
      <c r="D7" s="93">
        <f>diarrhoea_1_5mo</f>
        <v>2.85386448633</v>
      </c>
      <c r="E7" s="93">
        <f>diarrhoea_6_11mo</f>
        <v>2.85386448633</v>
      </c>
      <c r="F7" s="93">
        <f>diarrhoea_12_23mo</f>
        <v>1.6332432417499998</v>
      </c>
      <c r="G7" s="93">
        <f>diarrhoea_24_59mo</f>
        <v>1.6332432417499998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2.5932826880975002</v>
      </c>
      <c r="D12" s="93">
        <f>diarrhoea_1_5mo</f>
        <v>2.85386448633</v>
      </c>
      <c r="E12" s="93">
        <f>diarrhoea_6_11mo</f>
        <v>2.85386448633</v>
      </c>
      <c r="F12" s="93">
        <f>diarrhoea_12_23mo</f>
        <v>1.6332432417499998</v>
      </c>
      <c r="G12" s="93">
        <f>diarrhoea_24_59mo</f>
        <v>1.6332432417499998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0.67299999999999993</v>
      </c>
      <c r="I18" s="93">
        <f>frac_PW_health_facility</f>
        <v>0.67299999999999993</v>
      </c>
      <c r="J18" s="93">
        <f>frac_PW_health_facility</f>
        <v>0.67299999999999993</v>
      </c>
      <c r="K18" s="93">
        <f>frac_PW_health_facility</f>
        <v>0.67299999999999993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0.22800000000000001</v>
      </c>
      <c r="M24" s="93">
        <f>famplan_unmet_need</f>
        <v>0.22800000000000001</v>
      </c>
      <c r="N24" s="93">
        <f>famplan_unmet_need</f>
        <v>0.22800000000000001</v>
      </c>
      <c r="O24" s="93">
        <f>famplan_unmet_need</f>
        <v>0.22800000000000001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1028541</v>
      </c>
      <c r="C2" s="75">
        <v>1428000</v>
      </c>
      <c r="D2" s="75">
        <v>3232000</v>
      </c>
      <c r="E2" s="75">
        <v>3636000</v>
      </c>
      <c r="F2" s="75">
        <v>2738000</v>
      </c>
      <c r="G2" s="22">
        <f t="shared" ref="G2:G40" si="0">C2+D2+E2+F2</f>
        <v>11034000</v>
      </c>
      <c r="H2" s="22">
        <f t="shared" ref="H2:H40" si="1">(B2 + stillbirth*B2/(1000-stillbirth))/(1-abortion)</f>
        <v>1205497.1290738846</v>
      </c>
      <c r="I2" s="22">
        <f>G2-H2</f>
        <v>9828502.8709261157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1015501</v>
      </c>
      <c r="C3" s="75">
        <v>1487000</v>
      </c>
      <c r="D3" s="75">
        <v>3142000</v>
      </c>
      <c r="E3" s="75">
        <v>3667000</v>
      </c>
      <c r="F3" s="75">
        <v>2846000</v>
      </c>
      <c r="G3" s="22">
        <f t="shared" si="0"/>
        <v>11142000</v>
      </c>
      <c r="H3" s="22">
        <f t="shared" si="1"/>
        <v>1190213.6522235468</v>
      </c>
      <c r="I3" s="22">
        <f t="shared" ref="I3:I15" si="3">G3-H3</f>
        <v>9951786.3477764539</v>
      </c>
    </row>
    <row r="4" spans="1:9" ht="15.75" customHeight="1" x14ac:dyDescent="0.25">
      <c r="A4" s="92">
        <f t="shared" si="2"/>
        <v>2022</v>
      </c>
      <c r="B4" s="74">
        <v>1005581</v>
      </c>
      <c r="C4" s="75">
        <v>1568000</v>
      </c>
      <c r="D4" s="75">
        <v>3047000</v>
      </c>
      <c r="E4" s="75">
        <v>3676000</v>
      </c>
      <c r="F4" s="75">
        <v>2954000</v>
      </c>
      <c r="G4" s="22">
        <f t="shared" si="0"/>
        <v>11245000</v>
      </c>
      <c r="H4" s="22">
        <f t="shared" si="1"/>
        <v>1178586.9581778906</v>
      </c>
      <c r="I4" s="22">
        <f t="shared" si="3"/>
        <v>10066413.041822109</v>
      </c>
    </row>
    <row r="5" spans="1:9" ht="15.75" customHeight="1" x14ac:dyDescent="0.25">
      <c r="A5" s="92" t="str">
        <f t="shared" si="2"/>
        <v/>
      </c>
      <c r="B5" s="74">
        <v>816773.0693999998</v>
      </c>
      <c r="C5" s="75">
        <v>1665000</v>
      </c>
      <c r="D5" s="75">
        <v>2961000</v>
      </c>
      <c r="E5" s="75">
        <v>3668000</v>
      </c>
      <c r="F5" s="75">
        <v>3059000</v>
      </c>
      <c r="G5" s="22">
        <f t="shared" si="0"/>
        <v>11353000</v>
      </c>
      <c r="H5" s="22">
        <f t="shared" si="1"/>
        <v>957295.42163760553</v>
      </c>
      <c r="I5" s="22">
        <f t="shared" si="3"/>
        <v>10395704.578362394</v>
      </c>
    </row>
    <row r="6" spans="1:9" ht="15.75" customHeight="1" x14ac:dyDescent="0.25">
      <c r="A6" s="92" t="str">
        <f t="shared" si="2"/>
        <v/>
      </c>
      <c r="B6" s="74">
        <v>799478.77139999985</v>
      </c>
      <c r="C6" s="75">
        <v>1769000</v>
      </c>
      <c r="D6" s="75">
        <v>2903000</v>
      </c>
      <c r="E6" s="75">
        <v>3642000</v>
      </c>
      <c r="F6" s="75">
        <v>3162000</v>
      </c>
      <c r="G6" s="22">
        <f t="shared" si="0"/>
        <v>11476000</v>
      </c>
      <c r="H6" s="22">
        <f t="shared" si="1"/>
        <v>937025.71280893637</v>
      </c>
      <c r="I6" s="22">
        <f t="shared" si="3"/>
        <v>10538974.287191063</v>
      </c>
    </row>
    <row r="7" spans="1:9" ht="15.75" customHeight="1" x14ac:dyDescent="0.25">
      <c r="A7" s="92" t="str">
        <f t="shared" si="2"/>
        <v/>
      </c>
      <c r="B7" s="74">
        <v>781169.652</v>
      </c>
      <c r="C7" s="75">
        <v>1871000</v>
      </c>
      <c r="D7" s="75">
        <v>2882000</v>
      </c>
      <c r="E7" s="75">
        <v>3600000</v>
      </c>
      <c r="F7" s="75">
        <v>3257000</v>
      </c>
      <c r="G7" s="22">
        <f t="shared" si="0"/>
        <v>11610000</v>
      </c>
      <c r="H7" s="22">
        <f t="shared" si="1"/>
        <v>915566.58685034967</v>
      </c>
      <c r="I7" s="22">
        <f t="shared" si="3"/>
        <v>10694433.413149651</v>
      </c>
    </row>
    <row r="8" spans="1:9" ht="15.75" customHeight="1" x14ac:dyDescent="0.25">
      <c r="A8" s="92" t="str">
        <f t="shared" si="2"/>
        <v/>
      </c>
      <c r="B8" s="74">
        <v>772272.43519999995</v>
      </c>
      <c r="C8" s="75">
        <v>1970000</v>
      </c>
      <c r="D8" s="75">
        <v>2896000</v>
      </c>
      <c r="E8" s="75">
        <v>3539000</v>
      </c>
      <c r="F8" s="75">
        <v>3341000</v>
      </c>
      <c r="G8" s="22">
        <f t="shared" si="0"/>
        <v>11746000</v>
      </c>
      <c r="H8" s="22">
        <f t="shared" si="1"/>
        <v>905138.641528629</v>
      </c>
      <c r="I8" s="22">
        <f t="shared" si="3"/>
        <v>10840861.358471371</v>
      </c>
    </row>
    <row r="9" spans="1:9" ht="15.75" customHeight="1" x14ac:dyDescent="0.25">
      <c r="A9" s="92" t="str">
        <f t="shared" si="2"/>
        <v/>
      </c>
      <c r="B9" s="74">
        <v>762675.96799999999</v>
      </c>
      <c r="C9" s="75">
        <v>2069000</v>
      </c>
      <c r="D9" s="75">
        <v>2946000</v>
      </c>
      <c r="E9" s="75">
        <v>3464000</v>
      </c>
      <c r="F9" s="75">
        <v>3419000</v>
      </c>
      <c r="G9" s="22">
        <f t="shared" si="0"/>
        <v>11898000</v>
      </c>
      <c r="H9" s="22">
        <f t="shared" si="1"/>
        <v>893891.14273290604</v>
      </c>
      <c r="I9" s="22">
        <f t="shared" si="3"/>
        <v>11004108.857267095</v>
      </c>
    </row>
    <row r="10" spans="1:9" ht="15.75" customHeight="1" x14ac:dyDescent="0.25">
      <c r="A10" s="92" t="str">
        <f t="shared" si="2"/>
        <v/>
      </c>
      <c r="B10" s="74">
        <v>752416.63199999998</v>
      </c>
      <c r="C10" s="75">
        <v>2158000</v>
      </c>
      <c r="D10" s="75">
        <v>3031000</v>
      </c>
      <c r="E10" s="75">
        <v>3379000</v>
      </c>
      <c r="F10" s="75">
        <v>3486000</v>
      </c>
      <c r="G10" s="22">
        <f t="shared" si="0"/>
        <v>12054000</v>
      </c>
      <c r="H10" s="22">
        <f t="shared" si="1"/>
        <v>881866.73136359314</v>
      </c>
      <c r="I10" s="22">
        <f t="shared" si="3"/>
        <v>11172133.268636407</v>
      </c>
    </row>
    <row r="11" spans="1:9" ht="15.75" customHeight="1" x14ac:dyDescent="0.25">
      <c r="A11" s="92" t="str">
        <f t="shared" si="2"/>
        <v/>
      </c>
      <c r="B11" s="74">
        <v>741575.29419999989</v>
      </c>
      <c r="C11" s="75">
        <v>2226000</v>
      </c>
      <c r="D11" s="75">
        <v>3143000</v>
      </c>
      <c r="E11" s="75">
        <v>3288000</v>
      </c>
      <c r="F11" s="75">
        <v>3540000</v>
      </c>
      <c r="G11" s="22">
        <f t="shared" si="0"/>
        <v>12197000</v>
      </c>
      <c r="H11" s="22">
        <f t="shared" si="1"/>
        <v>869160.18724603229</v>
      </c>
      <c r="I11" s="22">
        <f t="shared" si="3"/>
        <v>11327839.812753968</v>
      </c>
    </row>
    <row r="12" spans="1:9" ht="15.75" customHeight="1" x14ac:dyDescent="0.25">
      <c r="A12" s="92" t="str">
        <f t="shared" si="2"/>
        <v/>
      </c>
      <c r="B12" s="74">
        <v>730181.83200000005</v>
      </c>
      <c r="C12" s="75">
        <v>2265000</v>
      </c>
      <c r="D12" s="75">
        <v>3277000</v>
      </c>
      <c r="E12" s="75">
        <v>3194000</v>
      </c>
      <c r="F12" s="75">
        <v>3579000</v>
      </c>
      <c r="G12" s="22">
        <f t="shared" si="0"/>
        <v>12315000</v>
      </c>
      <c r="H12" s="22">
        <f t="shared" si="1"/>
        <v>855806.52806053392</v>
      </c>
      <c r="I12" s="22">
        <f t="shared" si="3"/>
        <v>11459193.471939467</v>
      </c>
    </row>
    <row r="13" spans="1:9" ht="15.75" customHeight="1" x14ac:dyDescent="0.25">
      <c r="A13" s="92" t="str">
        <f t="shared" si="2"/>
        <v/>
      </c>
      <c r="B13" s="74">
        <v>1396000</v>
      </c>
      <c r="C13" s="75">
        <v>3328000</v>
      </c>
      <c r="D13" s="75">
        <v>3599000</v>
      </c>
      <c r="E13" s="75">
        <v>2640000</v>
      </c>
      <c r="F13" s="75">
        <v>4.610655E-3</v>
      </c>
      <c r="G13" s="22">
        <f t="shared" si="0"/>
        <v>9567000.0046106558</v>
      </c>
      <c r="H13" s="22">
        <f t="shared" si="1"/>
        <v>1636175.8959410884</v>
      </c>
      <c r="I13" s="22">
        <f t="shared" si="3"/>
        <v>7930824.1086695679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4.610655E-3</v>
      </c>
    </row>
    <row r="4" spans="1:8" ht="15.75" customHeight="1" x14ac:dyDescent="0.25">
      <c r="B4" s="24" t="s">
        <v>7</v>
      </c>
      <c r="C4" s="76">
        <v>3.3362981658516574E-2</v>
      </c>
    </row>
    <row r="5" spans="1:8" ht="15.75" customHeight="1" x14ac:dyDescent="0.25">
      <c r="B5" s="24" t="s">
        <v>8</v>
      </c>
      <c r="C5" s="76">
        <v>3.5370159488293598E-2</v>
      </c>
    </row>
    <row r="6" spans="1:8" ht="15.75" customHeight="1" x14ac:dyDescent="0.25">
      <c r="B6" s="24" t="s">
        <v>10</v>
      </c>
      <c r="C6" s="76">
        <v>5.4311683917489056E-2</v>
      </c>
    </row>
    <row r="7" spans="1:8" ht="15.75" customHeight="1" x14ac:dyDescent="0.25">
      <c r="B7" s="24" t="s">
        <v>13</v>
      </c>
      <c r="C7" s="76">
        <v>0.37549344467990303</v>
      </c>
    </row>
    <row r="8" spans="1:8" ht="15.75" customHeight="1" x14ac:dyDescent="0.25">
      <c r="B8" s="24" t="s">
        <v>14</v>
      </c>
      <c r="C8" s="76">
        <v>2.1260870138893047E-5</v>
      </c>
    </row>
    <row r="9" spans="1:8" ht="15.75" customHeight="1" x14ac:dyDescent="0.25">
      <c r="B9" s="24" t="s">
        <v>27</v>
      </c>
      <c r="C9" s="76">
        <v>0.31202310449283072</v>
      </c>
    </row>
    <row r="10" spans="1:8" ht="15.75" customHeight="1" x14ac:dyDescent="0.25">
      <c r="B10" s="24" t="s">
        <v>15</v>
      </c>
      <c r="C10" s="76">
        <v>0.1848067098928281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2.5454899784264004E-2</v>
      </c>
      <c r="D14" s="76">
        <v>2.5454899784264004E-2</v>
      </c>
      <c r="E14" s="76">
        <v>2.2080390435393799E-2</v>
      </c>
      <c r="F14" s="76">
        <v>2.2080390435393799E-2</v>
      </c>
    </row>
    <row r="15" spans="1:8" ht="15.75" customHeight="1" x14ac:dyDescent="0.25">
      <c r="B15" s="24" t="s">
        <v>16</v>
      </c>
      <c r="C15" s="76">
        <v>0.117850991243886</v>
      </c>
      <c r="D15" s="76">
        <v>0.117850991243886</v>
      </c>
      <c r="E15" s="76">
        <v>7.0170392744454399E-2</v>
      </c>
      <c r="F15" s="76">
        <v>7.0170392744454399E-2</v>
      </c>
    </row>
    <row r="16" spans="1:8" ht="15.75" customHeight="1" x14ac:dyDescent="0.25">
      <c r="B16" s="24" t="s">
        <v>17</v>
      </c>
      <c r="C16" s="76">
        <v>1.39166458473999E-2</v>
      </c>
      <c r="D16" s="76">
        <v>1.39166458473999E-2</v>
      </c>
      <c r="E16" s="76">
        <v>1.6459979983594199E-2</v>
      </c>
      <c r="F16" s="76">
        <v>1.6459979983594199E-2</v>
      </c>
    </row>
    <row r="17" spans="1:8" ht="15.75" customHeight="1" x14ac:dyDescent="0.25">
      <c r="B17" s="24" t="s">
        <v>18</v>
      </c>
      <c r="C17" s="76">
        <v>3.6826337171658504E-3</v>
      </c>
      <c r="D17" s="76">
        <v>3.6826337171658504E-3</v>
      </c>
      <c r="E17" s="76">
        <v>2.0287242496046302E-2</v>
      </c>
      <c r="F17" s="76">
        <v>2.0287242496046302E-2</v>
      </c>
    </row>
    <row r="18" spans="1:8" ht="15.75" customHeight="1" x14ac:dyDescent="0.25">
      <c r="B18" s="24" t="s">
        <v>19</v>
      </c>
      <c r="C18" s="76">
        <v>2.8625630888607204E-6</v>
      </c>
      <c r="D18" s="76">
        <v>2.8625630888607204E-6</v>
      </c>
      <c r="E18" s="76">
        <v>9.0824290717678605E-6</v>
      </c>
      <c r="F18" s="76">
        <v>9.0824290717678605E-6</v>
      </c>
    </row>
    <row r="19" spans="1:8" ht="15.75" customHeight="1" x14ac:dyDescent="0.25">
      <c r="B19" s="24" t="s">
        <v>20</v>
      </c>
      <c r="C19" s="76">
        <v>9.4679217451430799E-3</v>
      </c>
      <c r="D19" s="76">
        <v>9.4679217451430799E-3</v>
      </c>
      <c r="E19" s="76">
        <v>2.1924122556566797E-2</v>
      </c>
      <c r="F19" s="76">
        <v>2.1924122556566797E-2</v>
      </c>
    </row>
    <row r="20" spans="1:8" ht="15.75" customHeight="1" x14ac:dyDescent="0.25">
      <c r="B20" s="24" t="s">
        <v>21</v>
      </c>
      <c r="C20" s="76">
        <v>1.64204064150342E-3</v>
      </c>
      <c r="D20" s="76">
        <v>1.64204064150342E-3</v>
      </c>
      <c r="E20" s="76">
        <v>1.42980028111119E-2</v>
      </c>
      <c r="F20" s="76">
        <v>1.42980028111119E-2</v>
      </c>
    </row>
    <row r="21" spans="1:8" ht="15.75" customHeight="1" x14ac:dyDescent="0.25">
      <c r="B21" s="24" t="s">
        <v>22</v>
      </c>
      <c r="C21" s="76">
        <v>8.2228122483400307E-2</v>
      </c>
      <c r="D21" s="76">
        <v>8.2228122483400307E-2</v>
      </c>
      <c r="E21" s="76">
        <v>0.32890115265781295</v>
      </c>
      <c r="F21" s="76">
        <v>0.32890115265781295</v>
      </c>
    </row>
    <row r="22" spans="1:8" ht="15.75" customHeight="1" x14ac:dyDescent="0.25">
      <c r="B22" s="24" t="s">
        <v>23</v>
      </c>
      <c r="C22" s="76">
        <v>0.7457538819741486</v>
      </c>
      <c r="D22" s="76">
        <v>0.7457538819741486</v>
      </c>
      <c r="E22" s="76">
        <v>0.50586963388594786</v>
      </c>
      <c r="F22" s="76">
        <v>0.50586963388594786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4.6199999999999998E-2</v>
      </c>
    </row>
    <row r="27" spans="1:8" ht="15.75" customHeight="1" x14ac:dyDescent="0.25">
      <c r="B27" s="24" t="s">
        <v>39</v>
      </c>
      <c r="C27" s="76">
        <v>2.7200000000000002E-2</v>
      </c>
    </row>
    <row r="28" spans="1:8" ht="15.75" customHeight="1" x14ac:dyDescent="0.25">
      <c r="B28" s="24" t="s">
        <v>40</v>
      </c>
      <c r="C28" s="76">
        <v>0.193</v>
      </c>
    </row>
    <row r="29" spans="1:8" ht="15.75" customHeight="1" x14ac:dyDescent="0.25">
      <c r="B29" s="24" t="s">
        <v>41</v>
      </c>
      <c r="C29" s="76">
        <v>0.1512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3.0299999999999997E-2</v>
      </c>
    </row>
    <row r="32" spans="1:8" ht="15.75" customHeight="1" x14ac:dyDescent="0.25">
      <c r="B32" s="24" t="s">
        <v>44</v>
      </c>
      <c r="C32" s="76">
        <v>8.4399999999999989E-2</v>
      </c>
    </row>
    <row r="33" spans="2:3" ht="15.75" customHeight="1" x14ac:dyDescent="0.25">
      <c r="B33" s="24" t="s">
        <v>45</v>
      </c>
      <c r="C33" s="76">
        <v>0.1699</v>
      </c>
    </row>
    <row r="34" spans="2:3" ht="15.75" customHeight="1" x14ac:dyDescent="0.25">
      <c r="B34" s="24" t="s">
        <v>46</v>
      </c>
      <c r="C34" s="76">
        <v>0.2475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0.7485158630444444</v>
      </c>
      <c r="D2" s="77">
        <v>0.74860000000000004</v>
      </c>
      <c r="E2" s="77">
        <v>0.79099999999999993</v>
      </c>
      <c r="F2" s="77">
        <v>0.66200000000000003</v>
      </c>
      <c r="G2" s="77">
        <v>0.65200000000000002</v>
      </c>
    </row>
    <row r="3" spans="1:15" ht="15.75" customHeight="1" x14ac:dyDescent="0.25">
      <c r="A3" s="5"/>
      <c r="B3" s="11" t="s">
        <v>118</v>
      </c>
      <c r="C3" s="77">
        <v>0.1507</v>
      </c>
      <c r="D3" s="77">
        <v>0.1507</v>
      </c>
      <c r="E3" s="77">
        <v>0.12560000000000002</v>
      </c>
      <c r="F3" s="77">
        <v>0.19750000000000001</v>
      </c>
      <c r="G3" s="77">
        <v>0.22870000000000001</v>
      </c>
    </row>
    <row r="4" spans="1:15" ht="15.75" customHeight="1" x14ac:dyDescent="0.25">
      <c r="A4" s="5"/>
      <c r="B4" s="11" t="s">
        <v>116</v>
      </c>
      <c r="C4" s="78">
        <v>5.6100000000000004E-2</v>
      </c>
      <c r="D4" s="78">
        <v>5.6100000000000004E-2</v>
      </c>
      <c r="E4" s="78">
        <v>5.3099999999999994E-2</v>
      </c>
      <c r="F4" s="78">
        <v>8.6699999999999999E-2</v>
      </c>
      <c r="G4" s="78">
        <v>8.199999999999999E-2</v>
      </c>
    </row>
    <row r="5" spans="1:15" ht="15.75" customHeight="1" x14ac:dyDescent="0.25">
      <c r="A5" s="5"/>
      <c r="B5" s="11" t="s">
        <v>119</v>
      </c>
      <c r="C5" s="78">
        <v>4.4600000000000001E-2</v>
      </c>
      <c r="D5" s="78">
        <v>4.4600000000000001E-2</v>
      </c>
      <c r="E5" s="78">
        <v>3.0299999999999997E-2</v>
      </c>
      <c r="F5" s="78">
        <v>5.3800000000000001E-2</v>
      </c>
      <c r="G5" s="78">
        <v>3.7200000000000004E-2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0.76019999999999999</v>
      </c>
      <c r="D8" s="77">
        <v>0.76019999999999999</v>
      </c>
      <c r="E8" s="77">
        <v>0.87329999999999997</v>
      </c>
      <c r="F8" s="77">
        <v>0.91120000000000001</v>
      </c>
      <c r="G8" s="77">
        <v>0.90599999999999992</v>
      </c>
    </row>
    <row r="9" spans="1:15" ht="15.75" customHeight="1" x14ac:dyDescent="0.25">
      <c r="B9" s="7" t="s">
        <v>121</v>
      </c>
      <c r="C9" s="77">
        <v>0.1143</v>
      </c>
      <c r="D9" s="77">
        <v>0.1143</v>
      </c>
      <c r="E9" s="77">
        <v>7.7699999999999991E-2</v>
      </c>
      <c r="F9" s="77">
        <v>5.9400000000000001E-2</v>
      </c>
      <c r="G9" s="77">
        <v>6.6299999999999998E-2</v>
      </c>
    </row>
    <row r="10" spans="1:15" ht="15.75" customHeight="1" x14ac:dyDescent="0.25">
      <c r="B10" s="7" t="s">
        <v>122</v>
      </c>
      <c r="C10" s="78">
        <v>7.6100000000000001E-2</v>
      </c>
      <c r="D10" s="78">
        <v>7.6100000000000001E-2</v>
      </c>
      <c r="E10" s="78">
        <v>3.2000000000000001E-2</v>
      </c>
      <c r="F10" s="78">
        <v>2.06E-2</v>
      </c>
      <c r="G10" s="78">
        <v>1.95E-2</v>
      </c>
    </row>
    <row r="11" spans="1:15" ht="15.75" customHeight="1" x14ac:dyDescent="0.25">
      <c r="B11" s="7" t="s">
        <v>123</v>
      </c>
      <c r="C11" s="78">
        <v>4.9400000000000006E-2</v>
      </c>
      <c r="D11" s="78">
        <v>4.9400000000000006E-2</v>
      </c>
      <c r="E11" s="78">
        <v>1.7000000000000001E-2</v>
      </c>
      <c r="F11" s="78">
        <v>8.8179499999999997E-3</v>
      </c>
      <c r="G11" s="78">
        <v>8.2328000000000002E-3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0.28899526175000001</v>
      </c>
      <c r="D14" s="79">
        <v>0.28268390162099999</v>
      </c>
      <c r="E14" s="79">
        <v>0.28268390162099999</v>
      </c>
      <c r="F14" s="79">
        <v>0.22708991540500001</v>
      </c>
      <c r="G14" s="79">
        <v>0.22708991540500001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0.35816000000000003</v>
      </c>
      <c r="M14" s="80">
        <v>0.35816000000000003</v>
      </c>
      <c r="N14" s="80">
        <v>0.35816000000000003</v>
      </c>
      <c r="O14" s="80">
        <v>0.35816000000000003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0.14387086465855345</v>
      </c>
      <c r="D15" s="77">
        <f t="shared" si="0"/>
        <v>0.14072887252542202</v>
      </c>
      <c r="E15" s="77">
        <f t="shared" si="0"/>
        <v>0.14072887252542202</v>
      </c>
      <c r="F15" s="77">
        <f t="shared" si="0"/>
        <v>0.11305245036445689</v>
      </c>
      <c r="G15" s="77">
        <f t="shared" si="0"/>
        <v>0.11305245036445689</v>
      </c>
      <c r="H15" s="77">
        <f t="shared" si="0"/>
        <v>0.19365634582822805</v>
      </c>
      <c r="I15" s="77">
        <f t="shared" si="0"/>
        <v>0.19365634582822805</v>
      </c>
      <c r="J15" s="77">
        <f t="shared" si="0"/>
        <v>0.19365634582822805</v>
      </c>
      <c r="K15" s="77">
        <f t="shared" si="0"/>
        <v>0.19365634582822805</v>
      </c>
      <c r="L15" s="77">
        <f t="shared" si="0"/>
        <v>0.17830323090446829</v>
      </c>
      <c r="M15" s="77">
        <f t="shared" si="0"/>
        <v>0.17830323090446829</v>
      </c>
      <c r="N15" s="77">
        <f t="shared" si="0"/>
        <v>0.17830323090446829</v>
      </c>
      <c r="O15" s="77">
        <f t="shared" si="0"/>
        <v>0.17830323090446829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0.47310000000000002</v>
      </c>
      <c r="D2" s="78">
        <v>0.20120000000000002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0.26100000000000001</v>
      </c>
      <c r="D3" s="78">
        <v>0.2208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0.1857</v>
      </c>
      <c r="D4" s="78">
        <v>0.33779999999999999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8.0200000000000049E-2</v>
      </c>
      <c r="D5" s="77">
        <f t="shared" ref="D5:G5" si="0">1-SUM(D2:D4)</f>
        <v>0.24019999999999997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0.11799999999999999</v>
      </c>
      <c r="D2" s="28">
        <v>0.11839999999999999</v>
      </c>
      <c r="E2" s="28">
        <v>0.1186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3.9900000000000005E-2</v>
      </c>
      <c r="D4" s="28">
        <v>3.9800000000000002E-2</v>
      </c>
      <c r="E4" s="28">
        <v>3.9800000000000002E-2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0.28268390162099999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0.35816000000000003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0.20120000000000002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59.98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415.19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0.16300000000000001</v>
      </c>
      <c r="C18" s="85">
        <v>0.95</v>
      </c>
      <c r="D18" s="86">
        <v>9.58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9.58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19.18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19.649999999999999</v>
      </c>
      <c r="E24" s="86" t="s">
        <v>201</v>
      </c>
    </row>
    <row r="25" spans="1:5" ht="15.75" customHeight="1" x14ac:dyDescent="0.25">
      <c r="A25" s="53" t="s">
        <v>87</v>
      </c>
      <c r="B25" s="85">
        <v>0.32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19.649999999999999</v>
      </c>
      <c r="E27" s="86" t="s">
        <v>201</v>
      </c>
    </row>
    <row r="28" spans="1:5" ht="15.75" customHeight="1" x14ac:dyDescent="0.25">
      <c r="A28" s="53" t="s">
        <v>84</v>
      </c>
      <c r="B28" s="85">
        <v>0.33899999999999997</v>
      </c>
      <c r="C28" s="85">
        <v>0.95</v>
      </c>
      <c r="D28" s="86">
        <v>0.91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116.96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208.07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220.55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1.56</v>
      </c>
      <c r="E32" s="86" t="s">
        <v>201</v>
      </c>
    </row>
    <row r="33" spans="1:6" ht="15.75" customHeight="1" x14ac:dyDescent="0.25">
      <c r="A33" s="53" t="s">
        <v>83</v>
      </c>
      <c r="B33" s="85">
        <v>0.84200000000000008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0.17699999999999999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0.87599999999999989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0.71799999999999997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2020-09-09T04:26:15Z</dcterms:modified>
</cp:coreProperties>
</file>