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C82E5384-644F-40AB-B32D-9D9EDF120688}" xr6:coauthVersionLast="45" xr6:coauthVersionMax="45" xr10:uidLastSave="{00000000-0000-0000-0000-000000000000}"/>
  <bookViews>
    <workbookView xWindow="-17196" yWindow="-13068" windowWidth="23256" windowHeight="12576" tabRatio="961" firstSheet="15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<sst xmlns="http://schemas.openxmlformats.org/spreadsheetml/2006/main" count="1115" uniqueCount="272">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</sst>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12917848</v>
      </c>
    </row>
    <row r="8" spans="1:3" ht="15" customHeight="1" x14ac:dyDescent="0.25">
      <c r="B8" s="7" t="s">
        <v>106</v>
      </c>
      <c r="C8" s="66">
        <v>1.3000000000000001E-2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0.81604232788085895</v>
      </c>
    </row>
    <row r="11" spans="1:3" ht="15" customHeight="1" x14ac:dyDescent="0.25">
      <c r="B11" s="7" t="s">
        <v>108</v>
      </c>
      <c r="C11" s="66">
        <v>0.82799999999999996</v>
      </c>
    </row>
    <row r="12" spans="1:3" ht="15" customHeight="1" x14ac:dyDescent="0.25">
      <c r="B12" s="7" t="s">
        <v>109</v>
      </c>
      <c r="C12" s="66">
        <v>0.68099999999999994</v>
      </c>
    </row>
    <row r="13" spans="1:3" ht="15" customHeight="1" x14ac:dyDescent="0.25">
      <c r="B13" s="7" t="s">
        <v>110</v>
      </c>
      <c r="C13" s="66">
        <v>0.2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0.1125</v>
      </c>
    </row>
    <row r="24" spans="1:3" ht="15" customHeight="1" x14ac:dyDescent="0.25">
      <c r="B24" s="20" t="s">
        <v>102</v>
      </c>
      <c r="C24" s="67">
        <v>0.58400000000000007</v>
      </c>
    </row>
    <row r="25" spans="1:3" ht="15" customHeight="1" x14ac:dyDescent="0.25">
      <c r="B25" s="20" t="s">
        <v>103</v>
      </c>
      <c r="C25" s="67">
        <v>0.28139999999999998</v>
      </c>
    </row>
    <row r="26" spans="1:3" ht="15" customHeight="1" x14ac:dyDescent="0.25">
      <c r="B26" s="20" t="s">
        <v>104</v>
      </c>
      <c r="C26" s="67">
        <v>2.2099999999999998E-2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0.33500000000000002</v>
      </c>
    </row>
    <row r="30" spans="1:3" ht="14.25" customHeight="1" x14ac:dyDescent="0.25">
      <c r="B30" s="30" t="s">
        <v>76</v>
      </c>
      <c r="C30" s="69">
        <v>5.2000000000000005E-2</v>
      </c>
    </row>
    <row r="31" spans="1:3" ht="14.25" customHeight="1" x14ac:dyDescent="0.25">
      <c r="B31" s="30" t="s">
        <v>77</v>
      </c>
      <c r="C31" s="69">
        <v>8.6999999999999994E-2</v>
      </c>
    </row>
    <row r="32" spans="1:3" ht="14.25" customHeight="1" x14ac:dyDescent="0.25">
      <c r="B32" s="30" t="s">
        <v>78</v>
      </c>
      <c r="C32" s="69">
        <v>0.52599999998509883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11.6</v>
      </c>
    </row>
    <row r="38" spans="1:5" ht="15" customHeight="1" x14ac:dyDescent="0.25">
      <c r="B38" s="16" t="s">
        <v>91</v>
      </c>
      <c r="C38" s="68">
        <v>18.8</v>
      </c>
      <c r="D38" s="17"/>
      <c r="E38" s="18"/>
    </row>
    <row r="39" spans="1:5" ht="15" customHeight="1" x14ac:dyDescent="0.25">
      <c r="B39" s="16" t="s">
        <v>90</v>
      </c>
      <c r="C39" s="68">
        <v>22.1</v>
      </c>
      <c r="D39" s="17"/>
      <c r="E39" s="17"/>
    </row>
    <row r="40" spans="1:5" ht="15" customHeight="1" x14ac:dyDescent="0.25">
      <c r="B40" s="16" t="s">
        <v>171</v>
      </c>
      <c r="C40" s="68">
        <v>0.33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12.2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1.1690000000000001E-2</v>
      </c>
      <c r="D45" s="17"/>
    </row>
    <row r="46" spans="1:5" ht="15.75" customHeight="1" x14ac:dyDescent="0.25">
      <c r="B46" s="16" t="s">
        <v>11</v>
      </c>
      <c r="C46" s="67">
        <v>6.1100000000000002E-2</v>
      </c>
      <c r="D46" s="17"/>
    </row>
    <row r="47" spans="1:5" ht="15.75" customHeight="1" x14ac:dyDescent="0.25">
      <c r="B47" s="16" t="s">
        <v>12</v>
      </c>
      <c r="C47" s="67">
        <v>8.7379999999999999E-2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0.83982999999999997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4.4007478497399921</v>
      </c>
      <c r="D51" s="17"/>
    </row>
    <row r="52" spans="1:4" ht="15" customHeight="1" x14ac:dyDescent="0.25">
      <c r="B52" s="16" t="s">
        <v>125</v>
      </c>
      <c r="C52" s="65">
        <v>4.1294301114399996</v>
      </c>
    </row>
    <row r="53" spans="1:4" ht="15.75" customHeight="1" x14ac:dyDescent="0.25">
      <c r="B53" s="16" t="s">
        <v>126</v>
      </c>
      <c r="C53" s="65">
        <v>4.1294301114399996</v>
      </c>
    </row>
    <row r="54" spans="1:4" ht="15.75" customHeight="1" x14ac:dyDescent="0.25">
      <c r="B54" s="16" t="s">
        <v>127</v>
      </c>
      <c r="C54" s="65">
        <v>2.21557386425</v>
      </c>
    </row>
    <row r="55" spans="1:4" ht="15.75" customHeight="1" x14ac:dyDescent="0.25">
      <c r="B55" s="16" t="s">
        <v>128</v>
      </c>
      <c r="C55" s="65">
        <v>2.21557386425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0.53153879690099282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4.4007478497399921</v>
      </c>
      <c r="C2" s="26">
        <f>'Baseline year population inputs'!C52</f>
        <v>4.1294301114399996</v>
      </c>
      <c r="D2" s="26">
        <f>'Baseline year population inputs'!C53</f>
        <v>4.1294301114399996</v>
      </c>
      <c r="E2" s="26">
        <f>'Baseline year population inputs'!C54</f>
        <v>2.21557386425</v>
      </c>
      <c r="F2" s="26">
        <f>'Baseline year population inputs'!C55</f>
        <v>2.21557386425</v>
      </c>
    </row>
    <row r="3" spans="1:6" ht="15.75" customHeight="1" x14ac:dyDescent="0.25">
      <c r="A3" s="3" t="s">
        <v>65</v>
      </c>
      <c r="B3" s="26">
        <f>frac_mam_1month * 2.6</f>
        <v>0.17498</v>
      </c>
      <c r="C3" s="26">
        <f>frac_mam_1_5months * 2.6</f>
        <v>0.17498</v>
      </c>
      <c r="D3" s="26">
        <f>frac_mam_6_11months * 2.6</f>
        <v>0.13650000000000001</v>
      </c>
      <c r="E3" s="26">
        <f>frac_mam_12_23months * 2.6</f>
        <v>0.14534</v>
      </c>
      <c r="F3" s="26">
        <f>frac_mam_24_59months * 2.6</f>
        <v>0.10244</v>
      </c>
    </row>
    <row r="4" spans="1:6" ht="15.75" customHeight="1" x14ac:dyDescent="0.25">
      <c r="A4" s="3" t="s">
        <v>66</v>
      </c>
      <c r="B4" s="26">
        <f>frac_sam_1month * 2.6</f>
        <v>0.23608000000000001</v>
      </c>
      <c r="C4" s="26">
        <f>frac_sam_1_5months * 2.6</f>
        <v>0.23608000000000001</v>
      </c>
      <c r="D4" s="26">
        <f>frac_sam_6_11months * 2.6</f>
        <v>0.19162000000000001</v>
      </c>
      <c r="E4" s="26">
        <f>frac_sam_12_23months * 2.6</f>
        <v>0.11855999999999998</v>
      </c>
      <c r="F4" s="26">
        <f>frac_sam_24_59months * 2.6</f>
        <v>9.5419999999999991E-2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1.3000000000000001E-2</v>
      </c>
      <c r="E2" s="93">
        <f>food_insecure</f>
        <v>1.3000000000000001E-2</v>
      </c>
      <c r="F2" s="93">
        <f>food_insecure</f>
        <v>1.3000000000000001E-2</v>
      </c>
      <c r="G2" s="93">
        <f>food_insecure</f>
        <v>1.3000000000000001E-2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1.3000000000000001E-2</v>
      </c>
      <c r="F5" s="93">
        <f>food_insecure</f>
        <v>1.3000000000000001E-2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4.4007478497399921</v>
      </c>
      <c r="D7" s="93">
        <f>diarrhoea_1_5mo</f>
        <v>4.1294301114399996</v>
      </c>
      <c r="E7" s="93">
        <f>diarrhoea_6_11mo</f>
        <v>4.1294301114399996</v>
      </c>
      <c r="F7" s="93">
        <f>diarrhoea_12_23mo</f>
        <v>2.21557386425</v>
      </c>
      <c r="G7" s="93">
        <f>diarrhoea_24_59mo</f>
        <v>2.21557386425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1.3000000000000001E-2</v>
      </c>
      <c r="F8" s="93">
        <f>food_insecure</f>
        <v>1.3000000000000001E-2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4.4007478497399921</v>
      </c>
      <c r="D12" s="93">
        <f>diarrhoea_1_5mo</f>
        <v>4.1294301114399996</v>
      </c>
      <c r="E12" s="93">
        <f>diarrhoea_6_11mo</f>
        <v>4.1294301114399996</v>
      </c>
      <c r="F12" s="93">
        <f>diarrhoea_12_23mo</f>
        <v>2.21557386425</v>
      </c>
      <c r="G12" s="93">
        <f>diarrhoea_24_59mo</f>
        <v>2.21557386425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1.3000000000000001E-2</v>
      </c>
      <c r="I15" s="93">
        <f>food_insecure</f>
        <v>1.3000000000000001E-2</v>
      </c>
      <c r="J15" s="93">
        <f>food_insecure</f>
        <v>1.3000000000000001E-2</v>
      </c>
      <c r="K15" s="93">
        <f>food_insecure</f>
        <v>1.3000000000000001E-2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0.82799999999999996</v>
      </c>
      <c r="I18" s="93">
        <f>frac_PW_health_facility</f>
        <v>0.82799999999999996</v>
      </c>
      <c r="J18" s="93">
        <f>frac_PW_health_facility</f>
        <v>0.82799999999999996</v>
      </c>
      <c r="K18" s="93">
        <f>frac_PW_health_facility</f>
        <v>0.82799999999999996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</v>
      </c>
      <c r="M24" s="93">
        <f>famplan_unmet_need</f>
        <v>0.2</v>
      </c>
      <c r="N24" s="93">
        <f>famplan_unmet_need</f>
        <v>0.2</v>
      </c>
      <c r="O24" s="93">
        <f>famplan_unmet_need</f>
        <v>0.2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9.0641463783264362E-2</v>
      </c>
      <c r="M25" s="93">
        <f>(1-food_insecure)*(0.49)+food_insecure*(0.7)</f>
        <v>0.49273</v>
      </c>
      <c r="N25" s="93">
        <f>(1-food_insecure)*(0.49)+food_insecure*(0.7)</f>
        <v>0.49273</v>
      </c>
      <c r="O25" s="93">
        <f>(1-food_insecure)*(0.49)+food_insecure*(0.7)</f>
        <v>0.49273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3.8846341621399015E-2</v>
      </c>
      <c r="M26" s="93">
        <f>(1-food_insecure)*(0.21)+food_insecure*(0.3)</f>
        <v>0.21116999999999997</v>
      </c>
      <c r="N26" s="93">
        <f>(1-food_insecure)*(0.21)+food_insecure*(0.3)</f>
        <v>0.21116999999999997</v>
      </c>
      <c r="O26" s="93">
        <f>(1-food_insecure)*(0.21)+food_insecure*(0.3)</f>
        <v>0.21116999999999997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5.4469866714477656E-2</v>
      </c>
      <c r="M27" s="93">
        <f>(1-food_insecure)*(0.3)</f>
        <v>0.29609999999999997</v>
      </c>
      <c r="N27" s="93">
        <f>(1-food_insecure)*(0.3)</f>
        <v>0.29609999999999997</v>
      </c>
      <c r="O27" s="93">
        <f>(1-food_insecure)*(0.3)</f>
        <v>0.29609999999999997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0.81604232788085895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2592254</v>
      </c>
      <c r="C2" s="75">
        <v>4307000</v>
      </c>
      <c r="D2" s="75">
        <v>7873000</v>
      </c>
      <c r="E2" s="75">
        <v>7750000</v>
      </c>
      <c r="F2" s="75">
        <v>5703000</v>
      </c>
      <c r="G2" s="22">
        <f t="shared" ref="G2:G40" si="0">C2+D2+E2+F2</f>
        <v>25633000</v>
      </c>
      <c r="H2" s="22">
        <f t="shared" ref="H2:H40" si="1">(B2 + stillbirth*B2/(1000-stillbirth))/(1-abortion)</f>
        <v>3016402.408230993</v>
      </c>
      <c r="I2" s="22">
        <f>G2-H2</f>
        <v>22616597.591769006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2584684</v>
      </c>
      <c r="C3" s="75">
        <v>4379000</v>
      </c>
      <c r="D3" s="75">
        <v>7881000</v>
      </c>
      <c r="E3" s="75">
        <v>7892000</v>
      </c>
      <c r="F3" s="75">
        <v>5909000</v>
      </c>
      <c r="G3" s="22">
        <f t="shared" si="0"/>
        <v>26061000</v>
      </c>
      <c r="H3" s="22">
        <f t="shared" si="1"/>
        <v>3007593.7937085312</v>
      </c>
      <c r="I3" s="22">
        <f t="shared" ref="I3:I15" si="3">G3-H3</f>
        <v>23053406.206291467</v>
      </c>
    </row>
    <row r="4" spans="1:9" ht="15.75" customHeight="1" x14ac:dyDescent="0.25">
      <c r="A4" s="92">
        <f t="shared" si="2"/>
        <v>2022</v>
      </c>
      <c r="B4" s="74">
        <v>2578046</v>
      </c>
      <c r="C4" s="75">
        <v>4424000</v>
      </c>
      <c r="D4" s="75">
        <v>7905000</v>
      </c>
      <c r="E4" s="75">
        <v>7976000</v>
      </c>
      <c r="F4" s="75">
        <v>6111000</v>
      </c>
      <c r="G4" s="22">
        <f t="shared" si="0"/>
        <v>26416000</v>
      </c>
      <c r="H4" s="22">
        <f t="shared" si="1"/>
        <v>2999869.6743954406</v>
      </c>
      <c r="I4" s="22">
        <f t="shared" si="3"/>
        <v>23416130.325604558</v>
      </c>
    </row>
    <row r="5" spans="1:9" ht="15.75" customHeight="1" x14ac:dyDescent="0.25">
      <c r="A5" s="92" t="str">
        <f t="shared" si="2"/>
        <v/>
      </c>
      <c r="B5" s="74">
        <v>2386877.3855999992</v>
      </c>
      <c r="C5" s="75">
        <v>4470000</v>
      </c>
      <c r="D5" s="75">
        <v>7951000</v>
      </c>
      <c r="E5" s="75">
        <v>8012000</v>
      </c>
      <c r="F5" s="75">
        <v>6313000</v>
      </c>
      <c r="G5" s="22">
        <f t="shared" si="0"/>
        <v>26746000</v>
      </c>
      <c r="H5" s="22">
        <f t="shared" si="1"/>
        <v>2777421.7704267921</v>
      </c>
      <c r="I5" s="22">
        <f t="shared" si="3"/>
        <v>23968578.229573209</v>
      </c>
    </row>
    <row r="6" spans="1:9" ht="15.75" customHeight="1" x14ac:dyDescent="0.25">
      <c r="A6" s="92" t="str">
        <f t="shared" si="2"/>
        <v/>
      </c>
      <c r="B6" s="74">
        <v>2373041.5199999996</v>
      </c>
      <c r="C6" s="75">
        <v>4562000</v>
      </c>
      <c r="D6" s="75">
        <v>8017000</v>
      </c>
      <c r="E6" s="75">
        <v>8013000</v>
      </c>
      <c r="F6" s="75">
        <v>6525000</v>
      </c>
      <c r="G6" s="22">
        <f t="shared" si="0"/>
        <v>27117000</v>
      </c>
      <c r="H6" s="22">
        <f t="shared" si="1"/>
        <v>2761322.0601685382</v>
      </c>
      <c r="I6" s="22">
        <f t="shared" si="3"/>
        <v>24355677.939831462</v>
      </c>
    </row>
    <row r="7" spans="1:9" ht="15.75" customHeight="1" x14ac:dyDescent="0.25">
      <c r="A7" s="92" t="str">
        <f t="shared" si="2"/>
        <v/>
      </c>
      <c r="B7" s="74">
        <v>2357388.7080000001</v>
      </c>
      <c r="C7" s="75">
        <v>4722000</v>
      </c>
      <c r="D7" s="75">
        <v>8105000</v>
      </c>
      <c r="E7" s="75">
        <v>7988000</v>
      </c>
      <c r="F7" s="75">
        <v>6749000</v>
      </c>
      <c r="G7" s="22">
        <f t="shared" si="0"/>
        <v>27564000</v>
      </c>
      <c r="H7" s="22">
        <f t="shared" si="1"/>
        <v>2743108.1120707109</v>
      </c>
      <c r="I7" s="22">
        <f t="shared" si="3"/>
        <v>24820891.887929291</v>
      </c>
    </row>
    <row r="8" spans="1:9" ht="15.75" customHeight="1" x14ac:dyDescent="0.25">
      <c r="A8" s="92" t="str">
        <f t="shared" si="2"/>
        <v/>
      </c>
      <c r="B8" s="74">
        <v>2371204.7999999998</v>
      </c>
      <c r="C8" s="75">
        <v>4932000</v>
      </c>
      <c r="D8" s="75">
        <v>8204000</v>
      </c>
      <c r="E8" s="75">
        <v>7941000</v>
      </c>
      <c r="F8" s="75">
        <v>6959000</v>
      </c>
      <c r="G8" s="22">
        <f t="shared" si="0"/>
        <v>28036000</v>
      </c>
      <c r="H8" s="22">
        <f t="shared" si="1"/>
        <v>2759184.8133434798</v>
      </c>
      <c r="I8" s="22">
        <f t="shared" si="3"/>
        <v>25276815.18665652</v>
      </c>
    </row>
    <row r="9" spans="1:9" ht="15.75" customHeight="1" x14ac:dyDescent="0.25">
      <c r="A9" s="92" t="str">
        <f t="shared" si="2"/>
        <v/>
      </c>
      <c r="B9" s="74">
        <v>2384230.932</v>
      </c>
      <c r="C9" s="75">
        <v>5210000</v>
      </c>
      <c r="D9" s="75">
        <v>8317000</v>
      </c>
      <c r="E9" s="75">
        <v>7869000</v>
      </c>
      <c r="F9" s="75">
        <v>7178000</v>
      </c>
      <c r="G9" s="22">
        <f t="shared" si="0"/>
        <v>28574000</v>
      </c>
      <c r="H9" s="22">
        <f t="shared" si="1"/>
        <v>2774342.3002003757</v>
      </c>
      <c r="I9" s="22">
        <f t="shared" si="3"/>
        <v>25799657.699799623</v>
      </c>
    </row>
    <row r="10" spans="1:9" ht="15.75" customHeight="1" x14ac:dyDescent="0.25">
      <c r="A10" s="92" t="str">
        <f t="shared" si="2"/>
        <v/>
      </c>
      <c r="B10" s="74">
        <v>2396574.5360000003</v>
      </c>
      <c r="C10" s="75">
        <v>5511000</v>
      </c>
      <c r="D10" s="75">
        <v>8458000</v>
      </c>
      <c r="E10" s="75">
        <v>7786000</v>
      </c>
      <c r="F10" s="75">
        <v>7394000</v>
      </c>
      <c r="G10" s="22">
        <f t="shared" si="0"/>
        <v>29149000</v>
      </c>
      <c r="H10" s="22">
        <f t="shared" si="1"/>
        <v>2788705.5828230856</v>
      </c>
      <c r="I10" s="22">
        <f t="shared" si="3"/>
        <v>26360294.417176913</v>
      </c>
    </row>
    <row r="11" spans="1:9" ht="15.75" customHeight="1" x14ac:dyDescent="0.25">
      <c r="A11" s="92" t="str">
        <f t="shared" si="2"/>
        <v/>
      </c>
      <c r="B11" s="74">
        <v>2408400.4720000005</v>
      </c>
      <c r="C11" s="75">
        <v>5767000</v>
      </c>
      <c r="D11" s="75">
        <v>8642000</v>
      </c>
      <c r="E11" s="75">
        <v>7714000</v>
      </c>
      <c r="F11" s="75">
        <v>7585000</v>
      </c>
      <c r="G11" s="22">
        <f t="shared" si="0"/>
        <v>29708000</v>
      </c>
      <c r="H11" s="22">
        <f t="shared" si="1"/>
        <v>2802466.4958470357</v>
      </c>
      <c r="I11" s="22">
        <f t="shared" si="3"/>
        <v>26905533.504152965</v>
      </c>
    </row>
    <row r="12" spans="1:9" ht="15.75" customHeight="1" x14ac:dyDescent="0.25">
      <c r="A12" s="92" t="str">
        <f t="shared" si="2"/>
        <v/>
      </c>
      <c r="B12" s="74">
        <v>2419827.1680000001</v>
      </c>
      <c r="C12" s="75">
        <v>5933000</v>
      </c>
      <c r="D12" s="75">
        <v>8878000</v>
      </c>
      <c r="E12" s="75">
        <v>7668000</v>
      </c>
      <c r="F12" s="75">
        <v>7737000</v>
      </c>
      <c r="G12" s="22">
        <f t="shared" si="0"/>
        <v>30216000</v>
      </c>
      <c r="H12" s="22">
        <f t="shared" si="1"/>
        <v>2815762.8446355886</v>
      </c>
      <c r="I12" s="22">
        <f t="shared" si="3"/>
        <v>27400237.155364413</v>
      </c>
    </row>
    <row r="13" spans="1:9" ht="15.75" customHeight="1" x14ac:dyDescent="0.25">
      <c r="A13" s="92" t="str">
        <f t="shared" si="2"/>
        <v/>
      </c>
      <c r="B13" s="74">
        <v>4234000</v>
      </c>
      <c r="C13" s="75">
        <v>7919000</v>
      </c>
      <c r="D13" s="75">
        <v>7608000</v>
      </c>
      <c r="E13" s="75">
        <v>5515000</v>
      </c>
      <c r="F13" s="75">
        <v>6.5359978999999999E-2</v>
      </c>
      <c r="G13" s="22">
        <f t="shared" si="0"/>
        <v>21042000.06535998</v>
      </c>
      <c r="H13" s="22">
        <f t="shared" si="1"/>
        <v>4926773.3009381117</v>
      </c>
      <c r="I13" s="22">
        <f t="shared" si="3"/>
        <v>16115226.764421869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6.5359978999999999E-2</v>
      </c>
    </row>
    <row r="4" spans="1:8" ht="15.75" customHeight="1" x14ac:dyDescent="0.25">
      <c r="B4" s="24" t="s">
        <v>7</v>
      </c>
      <c r="C4" s="76">
        <v>3.171072158590612E-2</v>
      </c>
    </row>
    <row r="5" spans="1:8" ht="15.75" customHeight="1" x14ac:dyDescent="0.25">
      <c r="B5" s="24" t="s">
        <v>8</v>
      </c>
      <c r="C5" s="76">
        <v>0.2134117148649359</v>
      </c>
    </row>
    <row r="6" spans="1:8" ht="15.75" customHeight="1" x14ac:dyDescent="0.25">
      <c r="B6" s="24" t="s">
        <v>10</v>
      </c>
      <c r="C6" s="76">
        <v>6.9063758588739158E-2</v>
      </c>
    </row>
    <row r="7" spans="1:8" ht="15.75" customHeight="1" x14ac:dyDescent="0.25">
      <c r="B7" s="24" t="s">
        <v>13</v>
      </c>
      <c r="C7" s="76">
        <v>0.19251064341802926</v>
      </c>
    </row>
    <row r="8" spans="1:8" ht="15.75" customHeight="1" x14ac:dyDescent="0.25">
      <c r="B8" s="24" t="s">
        <v>14</v>
      </c>
      <c r="C8" s="76">
        <v>9.8431481519865318E-4</v>
      </c>
    </row>
    <row r="9" spans="1:8" ht="15.75" customHeight="1" x14ac:dyDescent="0.25">
      <c r="B9" s="24" t="s">
        <v>27</v>
      </c>
      <c r="C9" s="76">
        <v>0.24421704354532775</v>
      </c>
    </row>
    <row r="10" spans="1:8" ht="15.75" customHeight="1" x14ac:dyDescent="0.25">
      <c r="B10" s="24" t="s">
        <v>15</v>
      </c>
      <c r="C10" s="76">
        <v>0.18274182418186324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0.240540723126765</v>
      </c>
      <c r="D14" s="76">
        <v>0.240540723126765</v>
      </c>
      <c r="E14" s="76">
        <v>0.137349509096935</v>
      </c>
      <c r="F14" s="76">
        <v>0.137349509096935</v>
      </c>
    </row>
    <row r="15" spans="1:8" ht="15.75" customHeight="1" x14ac:dyDescent="0.25">
      <c r="B15" s="24" t="s">
        <v>16</v>
      </c>
      <c r="C15" s="76">
        <v>0.29608251547840198</v>
      </c>
      <c r="D15" s="76">
        <v>0.29608251547840198</v>
      </c>
      <c r="E15" s="76">
        <v>0.228640996587302</v>
      </c>
      <c r="F15" s="76">
        <v>0.228640996587302</v>
      </c>
    </row>
    <row r="16" spans="1:8" ht="15.75" customHeight="1" x14ac:dyDescent="0.25">
      <c r="B16" s="24" t="s">
        <v>17</v>
      </c>
      <c r="C16" s="76">
        <v>8.2990744429340194E-3</v>
      </c>
      <c r="D16" s="76">
        <v>8.2990744429340194E-3</v>
      </c>
      <c r="E16" s="76">
        <v>7.9276174011641293E-3</v>
      </c>
      <c r="F16" s="76">
        <v>7.9276174011641293E-3</v>
      </c>
    </row>
    <row r="17" spans="1:8" ht="15.75" customHeight="1" x14ac:dyDescent="0.25">
      <c r="B17" s="24" t="s">
        <v>18</v>
      </c>
      <c r="C17" s="76">
        <v>1.1767317298102601E-3</v>
      </c>
      <c r="D17" s="76">
        <v>1.1767317298102601E-3</v>
      </c>
      <c r="E17" s="76">
        <v>5.6889512526633905E-3</v>
      </c>
      <c r="F17" s="76">
        <v>5.6889512526633905E-3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9.1483946534161101E-3</v>
      </c>
      <c r="D19" s="76">
        <v>9.1483946534161101E-3</v>
      </c>
      <c r="E19" s="76">
        <v>1.8460568912530201E-2</v>
      </c>
      <c r="F19" s="76">
        <v>1.8460568912530201E-2</v>
      </c>
    </row>
    <row r="20" spans="1:8" ht="15.75" customHeight="1" x14ac:dyDescent="0.25">
      <c r="B20" s="24" t="s">
        <v>21</v>
      </c>
      <c r="C20" s="76">
        <v>7.1222859931964697E-5</v>
      </c>
      <c r="D20" s="76">
        <v>7.1222859931964697E-5</v>
      </c>
      <c r="E20" s="76">
        <v>6.9373558858081897E-4</v>
      </c>
      <c r="F20" s="76">
        <v>6.9373558858081897E-4</v>
      </c>
    </row>
    <row r="21" spans="1:8" ht="15.75" customHeight="1" x14ac:dyDescent="0.25">
      <c r="B21" s="24" t="s">
        <v>22</v>
      </c>
      <c r="C21" s="76">
        <v>4.2200197156400901E-2</v>
      </c>
      <c r="D21" s="76">
        <v>4.2200197156400901E-2</v>
      </c>
      <c r="E21" s="76">
        <v>0.21588254422052899</v>
      </c>
      <c r="F21" s="76">
        <v>0.21588254422052899</v>
      </c>
    </row>
    <row r="22" spans="1:8" ht="15.75" customHeight="1" x14ac:dyDescent="0.25">
      <c r="B22" s="24" t="s">
        <v>23</v>
      </c>
      <c r="C22" s="76">
        <v>0.40248114055233974</v>
      </c>
      <c r="D22" s="76">
        <v>0.40248114055233974</v>
      </c>
      <c r="E22" s="76">
        <v>0.3853560769402955</v>
      </c>
      <c r="F22" s="76">
        <v>0.3853560769402955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2.7000000000000003E-2</v>
      </c>
    </row>
    <row r="27" spans="1:8" ht="15.75" customHeight="1" x14ac:dyDescent="0.25">
      <c r="B27" s="24" t="s">
        <v>39</v>
      </c>
      <c r="C27" s="76">
        <v>1.6299999999999999E-2</v>
      </c>
    </row>
    <row r="28" spans="1:8" ht="15.75" customHeight="1" x14ac:dyDescent="0.25">
      <c r="B28" s="24" t="s">
        <v>40</v>
      </c>
      <c r="C28" s="76">
        <v>0.42579999999999996</v>
      </c>
    </row>
    <row r="29" spans="1:8" ht="15.75" customHeight="1" x14ac:dyDescent="0.25">
      <c r="B29" s="24" t="s">
        <v>41</v>
      </c>
      <c r="C29" s="76">
        <v>0.1953</v>
      </c>
    </row>
    <row r="30" spans="1:8" ht="15.75" customHeight="1" x14ac:dyDescent="0.25">
      <c r="B30" s="24" t="s">
        <v>42</v>
      </c>
      <c r="C30" s="76">
        <v>4.87E-2</v>
      </c>
    </row>
    <row r="31" spans="1:8" ht="15.75" customHeight="1" x14ac:dyDescent="0.25">
      <c r="B31" s="24" t="s">
        <v>43</v>
      </c>
      <c r="C31" s="76">
        <v>2.35E-2</v>
      </c>
    </row>
    <row r="32" spans="1:8" ht="15.75" customHeight="1" x14ac:dyDescent="0.25">
      <c r="B32" s="24" t="s">
        <v>44</v>
      </c>
      <c r="C32" s="76">
        <v>7.8000000000000005E-3</v>
      </c>
    </row>
    <row r="33" spans="2:3" ht="15.75" customHeight="1" x14ac:dyDescent="0.25">
      <c r="B33" s="24" t="s">
        <v>45</v>
      </c>
      <c r="C33" s="76">
        <v>0.13109999999999999</v>
      </c>
    </row>
    <row r="34" spans="2:3" ht="15.75" customHeight="1" x14ac:dyDescent="0.25">
      <c r="B34" s="24" t="s">
        <v>46</v>
      </c>
      <c r="C34" s="76">
        <v>0.1245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0.58698401211706108</v>
      </c>
      <c r="D2" s="77">
        <v>0.6</v>
      </c>
      <c r="E2" s="77">
        <v>0.65949999999999998</v>
      </c>
      <c r="F2" s="77">
        <v>0.56289999999999996</v>
      </c>
      <c r="G2" s="77">
        <v>0.55679999999999996</v>
      </c>
    </row>
    <row r="3" spans="1:15" ht="15.75" customHeight="1" x14ac:dyDescent="0.25">
      <c r="A3" s="5"/>
      <c r="B3" s="11" t="s">
        <v>118</v>
      </c>
      <c r="C3" s="77">
        <v>0.18659999999999999</v>
      </c>
      <c r="D3" s="77">
        <v>0.1865</v>
      </c>
      <c r="E3" s="77">
        <v>0.15289999999999998</v>
      </c>
      <c r="F3" s="77">
        <v>0.18429999999999999</v>
      </c>
      <c r="G3" s="77">
        <v>0.217</v>
      </c>
    </row>
    <row r="4" spans="1:15" ht="15.75" customHeight="1" x14ac:dyDescent="0.25">
      <c r="A4" s="5"/>
      <c r="B4" s="11" t="s">
        <v>116</v>
      </c>
      <c r="C4" s="78">
        <v>0.1048</v>
      </c>
      <c r="D4" s="78">
        <v>0.1048</v>
      </c>
      <c r="E4" s="78">
        <v>8.8300000000000003E-2</v>
      </c>
      <c r="F4" s="78">
        <v>0.1202</v>
      </c>
      <c r="G4" s="78">
        <v>0.1217</v>
      </c>
    </row>
    <row r="5" spans="1:15" ht="15.75" customHeight="1" x14ac:dyDescent="0.25">
      <c r="A5" s="5"/>
      <c r="B5" s="11" t="s">
        <v>119</v>
      </c>
      <c r="C5" s="78">
        <v>0.1085</v>
      </c>
      <c r="D5" s="78">
        <v>0.10859999999999999</v>
      </c>
      <c r="E5" s="78">
        <v>9.9299999999999999E-2</v>
      </c>
      <c r="F5" s="78">
        <v>0.13250000000000001</v>
      </c>
      <c r="G5" s="78">
        <v>0.1045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0.74219999999999997</v>
      </c>
      <c r="D8" s="77">
        <v>0.74219999999999997</v>
      </c>
      <c r="E8" s="77">
        <v>0.73980000000000001</v>
      </c>
      <c r="F8" s="77">
        <v>0.81099999999999994</v>
      </c>
      <c r="G8" s="77">
        <v>0.83569999999999989</v>
      </c>
    </row>
    <row r="9" spans="1:15" ht="15.75" customHeight="1" x14ac:dyDescent="0.25">
      <c r="B9" s="7" t="s">
        <v>121</v>
      </c>
      <c r="C9" s="77">
        <v>9.9700000000000011E-2</v>
      </c>
      <c r="D9" s="77">
        <v>9.9700000000000011E-2</v>
      </c>
      <c r="E9" s="77">
        <v>0.13390000000000002</v>
      </c>
      <c r="F9" s="77">
        <v>8.7499999999999994E-2</v>
      </c>
      <c r="G9" s="77">
        <v>8.8200000000000001E-2</v>
      </c>
    </row>
    <row r="10" spans="1:15" ht="15.75" customHeight="1" x14ac:dyDescent="0.25">
      <c r="B10" s="7" t="s">
        <v>122</v>
      </c>
      <c r="C10" s="78">
        <v>6.7299999999999999E-2</v>
      </c>
      <c r="D10" s="78">
        <v>6.7299999999999999E-2</v>
      </c>
      <c r="E10" s="78">
        <v>5.2499999999999998E-2</v>
      </c>
      <c r="F10" s="78">
        <v>5.5899999999999998E-2</v>
      </c>
      <c r="G10" s="78">
        <v>3.9399999999999998E-2</v>
      </c>
    </row>
    <row r="11" spans="1:15" ht="15.75" customHeight="1" x14ac:dyDescent="0.25">
      <c r="B11" s="7" t="s">
        <v>123</v>
      </c>
      <c r="C11" s="78">
        <v>9.0800000000000006E-2</v>
      </c>
      <c r="D11" s="78">
        <v>9.0800000000000006E-2</v>
      </c>
      <c r="E11" s="78">
        <v>7.3700000000000002E-2</v>
      </c>
      <c r="F11" s="78">
        <v>4.5599999999999995E-2</v>
      </c>
      <c r="G11" s="78">
        <v>3.6699999999999997E-2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0.53595509000000008</v>
      </c>
      <c r="D14" s="79">
        <v>0.52223759440999995</v>
      </c>
      <c r="E14" s="79">
        <v>0.52223759440999995</v>
      </c>
      <c r="F14" s="79">
        <v>0.30702391420699998</v>
      </c>
      <c r="G14" s="79">
        <v>0.30702391420699998</v>
      </c>
      <c r="H14" s="80">
        <v>0.23746999999999999</v>
      </c>
      <c r="I14" s="80">
        <v>0.23746999999999999</v>
      </c>
      <c r="J14" s="80">
        <v>0.23746999999999999</v>
      </c>
      <c r="K14" s="80">
        <v>0.23746999999999999</v>
      </c>
      <c r="L14" s="80">
        <v>0.28371999999999997</v>
      </c>
      <c r="M14" s="80">
        <v>0.28371999999999997</v>
      </c>
      <c r="N14" s="80">
        <v>0.28371999999999997</v>
      </c>
      <c r="O14" s="80">
        <v>0.28371999999999997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0.28488092373156337</v>
      </c>
      <c r="D15" s="77">
        <f t="shared" si="0"/>
        <v>0.27758954262916002</v>
      </c>
      <c r="E15" s="77">
        <f t="shared" si="0"/>
        <v>0.27758954262916002</v>
      </c>
      <c r="F15" s="77">
        <f t="shared" si="0"/>
        <v>0.16319512197742242</v>
      </c>
      <c r="G15" s="77">
        <f t="shared" si="0"/>
        <v>0.16319512197742242</v>
      </c>
      <c r="H15" s="77">
        <f t="shared" si="0"/>
        <v>0.12622451810007876</v>
      </c>
      <c r="I15" s="77">
        <f t="shared" si="0"/>
        <v>0.12622451810007876</v>
      </c>
      <c r="J15" s="77">
        <f t="shared" si="0"/>
        <v>0.12622451810007876</v>
      </c>
      <c r="K15" s="77">
        <f t="shared" si="0"/>
        <v>0.12622451810007876</v>
      </c>
      <c r="L15" s="77">
        <f t="shared" si="0"/>
        <v>0.15080818745674968</v>
      </c>
      <c r="M15" s="77">
        <f t="shared" si="0"/>
        <v>0.15080818745674968</v>
      </c>
      <c r="N15" s="77">
        <f t="shared" si="0"/>
        <v>0.15080818745674968</v>
      </c>
      <c r="O15" s="77">
        <f t="shared" si="0"/>
        <v>0.15080818745674968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0.69469999999999998</v>
      </c>
      <c r="D2" s="78">
        <v>0.33210000000000001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0.15909999999999999</v>
      </c>
      <c r="D3" s="78">
        <v>0.31109999999999999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0.11119999999999999</v>
      </c>
      <c r="D4" s="78">
        <v>0.28270000000000001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3.5000000000000031E-2</v>
      </c>
      <c r="D5" s="77">
        <f t="shared" ref="D5:G5" si="0">1-SUM(D2:D4)</f>
        <v>7.4100000000000055E-2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0.2263</v>
      </c>
      <c r="D2" s="28">
        <v>0.22770000000000001</v>
      </c>
      <c r="E2" s="28">
        <v>0.2278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9.4200000000000006E-2</v>
      </c>
      <c r="D4" s="28">
        <v>9.4200000000000006E-2</v>
      </c>
      <c r="E4" s="28">
        <v>9.4200000000000006E-2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0.52223759440999995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0.23746999999999999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0.28371999999999997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0.33210000000000001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22.1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0.33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57.01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42.17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368.65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1.02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1.47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1.47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1.47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1.47</v>
      </c>
      <c r="E13" s="86" t="s">
        <v>201</v>
      </c>
    </row>
    <row r="14" spans="1:5" ht="15.75" customHeight="1" x14ac:dyDescent="0.25">
      <c r="A14" s="11" t="s">
        <v>189</v>
      </c>
      <c r="B14" s="85">
        <v>0.26400000000000001</v>
      </c>
      <c r="C14" s="85">
        <v>0.95</v>
      </c>
      <c r="D14" s="86">
        <v>13.69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13.69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0.66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0.27300000000000002</v>
      </c>
      <c r="C18" s="85">
        <v>0.95</v>
      </c>
      <c r="D18" s="86">
        <v>8.52</v>
      </c>
      <c r="E18" s="86" t="s">
        <v>201</v>
      </c>
    </row>
    <row r="19" spans="1:5" ht="15.75" customHeight="1" x14ac:dyDescent="0.25">
      <c r="A19" s="53" t="s">
        <v>174</v>
      </c>
      <c r="B19" s="85">
        <v>0.33399999999999996</v>
      </c>
      <c r="C19" s="85">
        <f>(1-food_insecure)*0.95</f>
        <v>0.93764999999999998</v>
      </c>
      <c r="D19" s="86">
        <v>8.52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38.450000000000003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13.38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23.58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4.47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19.59</v>
      </c>
      <c r="E24" s="86" t="s">
        <v>201</v>
      </c>
    </row>
    <row r="25" spans="1:5" ht="15.75" customHeight="1" x14ac:dyDescent="0.25">
      <c r="A25" s="53" t="s">
        <v>87</v>
      </c>
      <c r="B25" s="85">
        <v>0.39799999999999996</v>
      </c>
      <c r="C25" s="85">
        <v>0.95</v>
      </c>
      <c r="D25" s="86">
        <v>19.59</v>
      </c>
      <c r="E25" s="86" t="s">
        <v>201</v>
      </c>
    </row>
    <row r="26" spans="1:5" ht="15.75" customHeight="1" x14ac:dyDescent="0.25">
      <c r="A26" s="53" t="s">
        <v>137</v>
      </c>
      <c r="B26" s="85">
        <v>0.36099999999999999</v>
      </c>
      <c r="C26" s="85">
        <v>0.95</v>
      </c>
      <c r="D26" s="86">
        <v>5.31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19.59</v>
      </c>
      <c r="E27" s="86" t="s">
        <v>201</v>
      </c>
    </row>
    <row r="28" spans="1:5" ht="15.75" customHeight="1" x14ac:dyDescent="0.25">
      <c r="A28" s="53" t="s">
        <v>84</v>
      </c>
      <c r="B28" s="85">
        <v>0.28399999999999997</v>
      </c>
      <c r="C28" s="85">
        <v>0.95</v>
      </c>
      <c r="D28" s="86">
        <v>0.87</v>
      </c>
      <c r="E28" s="86" t="s">
        <v>201</v>
      </c>
    </row>
    <row r="29" spans="1:5" ht="15.75" customHeight="1" x14ac:dyDescent="0.25">
      <c r="A29" s="53" t="s">
        <v>58</v>
      </c>
      <c r="B29" s="85">
        <v>0.33399999999999996</v>
      </c>
      <c r="C29" s="85">
        <v>0.95</v>
      </c>
      <c r="D29" s="86">
        <v>110.19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245.62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260.36</v>
      </c>
      <c r="E31" s="86" t="s">
        <v>201</v>
      </c>
    </row>
    <row r="32" spans="1:5" ht="15.75" customHeight="1" x14ac:dyDescent="0.25">
      <c r="A32" s="53" t="s">
        <v>28</v>
      </c>
      <c r="B32" s="85">
        <v>0.52500000000000002</v>
      </c>
      <c r="C32" s="85">
        <v>0.95</v>
      </c>
      <c r="D32" s="86">
        <v>1.41</v>
      </c>
      <c r="E32" s="86" t="s">
        <v>201</v>
      </c>
    </row>
    <row r="33" spans="1:6" ht="15.75" customHeight="1" x14ac:dyDescent="0.25">
      <c r="A33" s="53" t="s">
        <v>83</v>
      </c>
      <c r="B33" s="85">
        <v>0.89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0.35700000000000004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0.94200000000000006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0.97199999999999998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1.7000000000000001E-2</v>
      </c>
      <c r="C38" s="85">
        <v>0.95</v>
      </c>
      <c r="D38" s="86">
        <v>2.06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1.43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2020-09-09T04:27:08Z</dcterms:modified>
</cp:coreProperties>
</file>