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BA3B08D-C094-4928-8D73-2E4B675489BB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<sst xmlns="http://schemas.openxmlformats.org/spreadsheetml/2006/main" count="1115" uniqueCount="272">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</sst>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367853</v>
      </c>
    </row>
    <row r="8" spans="1:3" ht="15" customHeight="1" x14ac:dyDescent="0.25">
      <c r="B8" s="7" t="s">
        <v>106</v>
      </c>
      <c r="C8" s="66">
        <v>0.10099999999999999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0.7609999999999999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7.5999999999999998E-2</v>
      </c>
    </row>
    <row r="24" spans="1:3" ht="15" customHeight="1" x14ac:dyDescent="0.25">
      <c r="B24" s="20" t="s">
        <v>102</v>
      </c>
      <c r="C24" s="67">
        <v>0.42870000000000003</v>
      </c>
    </row>
    <row r="25" spans="1:3" ht="15" customHeight="1" x14ac:dyDescent="0.25">
      <c r="B25" s="20" t="s">
        <v>103</v>
      </c>
      <c r="C25" s="67">
        <v>0.38780000000000003</v>
      </c>
    </row>
    <row r="26" spans="1:3" ht="15" customHeight="1" x14ac:dyDescent="0.25">
      <c r="B26" s="20" t="s">
        <v>104</v>
      </c>
      <c r="C26" s="67">
        <v>0.1075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27.6</v>
      </c>
    </row>
    <row r="38" spans="1:5" ht="15" customHeight="1" x14ac:dyDescent="0.25">
      <c r="B38" s="16" t="s">
        <v>91</v>
      </c>
      <c r="C38" s="68">
        <v>41.4</v>
      </c>
      <c r="D38" s="17"/>
      <c r="E38" s="18"/>
    </row>
    <row r="39" spans="1:5" ht="15" customHeight="1" x14ac:dyDescent="0.25">
      <c r="B39" s="16" t="s">
        <v>90</v>
      </c>
      <c r="C39" s="68">
        <v>63.6</v>
      </c>
      <c r="D39" s="17"/>
      <c r="E39" s="17"/>
    </row>
    <row r="40" spans="1:5" ht="15" customHeight="1" x14ac:dyDescent="0.25">
      <c r="B40" s="16" t="s">
        <v>171</v>
      </c>
      <c r="C40" s="68">
        <v>7.06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2.2419999999999999E-2</v>
      </c>
      <c r="D45" s="17"/>
    </row>
    <row r="46" spans="1:5" ht="15.75" customHeight="1" x14ac:dyDescent="0.25">
      <c r="B46" s="16" t="s">
        <v>11</v>
      </c>
      <c r="C46" s="67">
        <v>0.11733</v>
      </c>
      <c r="D46" s="17"/>
    </row>
    <row r="47" spans="1:5" ht="15.75" customHeight="1" x14ac:dyDescent="0.25">
      <c r="B47" s="16" t="s">
        <v>12</v>
      </c>
      <c r="C47" s="67">
        <v>0.30587999999999999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0.55437000000000003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3.1412579593625001</v>
      </c>
      <c r="D51" s="17"/>
    </row>
    <row r="52" spans="1:4" ht="15" customHeight="1" x14ac:dyDescent="0.25">
      <c r="B52" s="16" t="s">
        <v>125</v>
      </c>
      <c r="C52" s="65">
        <v>3.1153958071500001</v>
      </c>
    </row>
    <row r="53" spans="1:4" ht="15.75" customHeight="1" x14ac:dyDescent="0.25">
      <c r="B53" s="16" t="s">
        <v>126</v>
      </c>
      <c r="C53" s="65">
        <v>3.1153958071500001</v>
      </c>
    </row>
    <row r="54" spans="1:4" ht="15.75" customHeight="1" x14ac:dyDescent="0.25">
      <c r="B54" s="16" t="s">
        <v>127</v>
      </c>
      <c r="C54" s="65">
        <v>2.44372917947</v>
      </c>
    </row>
    <row r="55" spans="1:4" ht="15.75" customHeight="1" x14ac:dyDescent="0.25">
      <c r="B55" s="16" t="s">
        <v>128</v>
      </c>
      <c r="C55" s="65">
        <v>2.44372917947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0.43896386990109387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3.1412579593625001</v>
      </c>
      <c r="C2" s="26">
        <f>'Baseline year population inputs'!C52</f>
        <v>3.1153958071500001</v>
      </c>
      <c r="D2" s="26">
        <f>'Baseline year population inputs'!C53</f>
        <v>3.1153958071500001</v>
      </c>
      <c r="E2" s="26">
        <f>'Baseline year population inputs'!C54</f>
        <v>2.44372917947</v>
      </c>
      <c r="F2" s="26">
        <f>'Baseline year population inputs'!C55</f>
        <v>2.44372917947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0.21190000000000001</v>
      </c>
      <c r="E3" s="26">
        <f>frac_mam_12_23months * 2.6</f>
        <v>0.26702000000000004</v>
      </c>
      <c r="F3" s="26">
        <f>frac_mam_24_59months * 2.6</f>
        <v>0.13728000000000001</v>
      </c>
    </row>
    <row r="4" spans="1:6" ht="15.75" customHeight="1" x14ac:dyDescent="0.25">
      <c r="A4" s="3" t="s">
        <v>66</v>
      </c>
      <c r="B4" s="26">
        <f>frac_sam_1month * 2.6</f>
        <v>0.23374000000000003</v>
      </c>
      <c r="C4" s="26">
        <f>frac_sam_1_5months * 2.6</f>
        <v>0.23374000000000003</v>
      </c>
      <c r="D4" s="26">
        <f>frac_sam_6_11months * 2.6</f>
        <v>0.18538000000000002</v>
      </c>
      <c r="E4" s="26">
        <f>frac_sam_12_23months * 2.6</f>
        <v>0.13858000000000001</v>
      </c>
      <c r="F4" s="26">
        <f>frac_sam_24_59months * 2.6</f>
        <v>6.5780000000000005E-2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0.10099999999999999</v>
      </c>
      <c r="E2" s="93">
        <f>food_insecure</f>
        <v>0.10099999999999999</v>
      </c>
      <c r="F2" s="93">
        <f>food_insecure</f>
        <v>0.10099999999999999</v>
      </c>
      <c r="G2" s="93">
        <f>food_insecure</f>
        <v>0.10099999999999999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0.10099999999999999</v>
      </c>
      <c r="F5" s="93">
        <f>food_insecure</f>
        <v>0.10099999999999999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3.1412579593625001</v>
      </c>
      <c r="D7" s="93">
        <f>diarrhoea_1_5mo</f>
        <v>3.1153958071500001</v>
      </c>
      <c r="E7" s="93">
        <f>diarrhoea_6_11mo</f>
        <v>3.1153958071500001</v>
      </c>
      <c r="F7" s="93">
        <f>diarrhoea_12_23mo</f>
        <v>2.44372917947</v>
      </c>
      <c r="G7" s="93">
        <f>diarrhoea_24_59mo</f>
        <v>2.44372917947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0.10099999999999999</v>
      </c>
      <c r="F8" s="93">
        <f>food_insecure</f>
        <v>0.10099999999999999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3.1412579593625001</v>
      </c>
      <c r="D12" s="93">
        <f>diarrhoea_1_5mo</f>
        <v>3.1153958071500001</v>
      </c>
      <c r="E12" s="93">
        <f>diarrhoea_6_11mo</f>
        <v>3.1153958071500001</v>
      </c>
      <c r="F12" s="93">
        <f>diarrhoea_12_23mo</f>
        <v>2.44372917947</v>
      </c>
      <c r="G12" s="93">
        <f>diarrhoea_24_59mo</f>
        <v>2.44372917947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0.10099999999999999</v>
      </c>
      <c r="I15" s="93">
        <f>food_insecure</f>
        <v>0.10099999999999999</v>
      </c>
      <c r="J15" s="93">
        <f>food_insecure</f>
        <v>0.10099999999999999</v>
      </c>
      <c r="K15" s="93">
        <f>food_insecure</f>
        <v>0.10099999999999999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0.7609999999999999</v>
      </c>
      <c r="M24" s="93">
        <f>famplan_unmet_need</f>
        <v>0.7609999999999999</v>
      </c>
      <c r="N24" s="93">
        <f>famplan_unmet_need</f>
        <v>0.7609999999999999</v>
      </c>
      <c r="O24" s="93">
        <f>famplan_unmet_need</f>
        <v>0.7609999999999999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0.34453856230693197</v>
      </c>
      <c r="M25" s="93">
        <f>(1-food_insecure)*(0.49)+food_insecure*(0.7)</f>
        <v>0.51120999999999994</v>
      </c>
      <c r="N25" s="93">
        <f>(1-food_insecure)*(0.49)+food_insecure*(0.7)</f>
        <v>0.51120999999999994</v>
      </c>
      <c r="O25" s="93">
        <f>(1-food_insecure)*(0.49)+food_insecure*(0.7)</f>
        <v>0.51120999999999994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0.14765938384582797</v>
      </c>
      <c r="M26" s="93">
        <f>(1-food_insecure)*(0.21)+food_insecure*(0.3)</f>
        <v>0.21908999999999998</v>
      </c>
      <c r="N26" s="93">
        <f>(1-food_insecure)*(0.21)+food_insecure*(0.3)</f>
        <v>0.21908999999999998</v>
      </c>
      <c r="O26" s="93">
        <f>(1-food_insecure)*(0.21)+food_insecure*(0.3)</f>
        <v>0.21908999999999998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0.18176884304724</v>
      </c>
      <c r="M27" s="93">
        <f>(1-food_insecure)*(0.3)</f>
        <v>0.2697</v>
      </c>
      <c r="N27" s="93">
        <f>(1-food_insecure)*(0.3)</f>
        <v>0.2697</v>
      </c>
      <c r="O27" s="93">
        <f>(1-food_insecure)*(0.3)</f>
        <v>0.2697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91162</v>
      </c>
      <c r="C2" s="75">
        <v>126000</v>
      </c>
      <c r="D2" s="75">
        <v>198000</v>
      </c>
      <c r="E2" s="75">
        <v>138000</v>
      </c>
      <c r="F2" s="75">
        <v>89000</v>
      </c>
      <c r="G2" s="22">
        <f t="shared" ref="G2:G40" si="0">C2+D2+E2+F2</f>
        <v>551000</v>
      </c>
      <c r="H2" s="22">
        <f t="shared" ref="H2:H40" si="1">(B2 + stillbirth*B2/(1000-stillbirth))/(1-abortion)</f>
        <v>107349.562591924</v>
      </c>
      <c r="I2" s="22">
        <f>G2-H2</f>
        <v>443650.43740807602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93344</v>
      </c>
      <c r="C3" s="75">
        <v>130000</v>
      </c>
      <c r="D3" s="75">
        <v>204000</v>
      </c>
      <c r="E3" s="75">
        <v>142000</v>
      </c>
      <c r="F3" s="75">
        <v>93000</v>
      </c>
      <c r="G3" s="22">
        <f t="shared" si="0"/>
        <v>569000</v>
      </c>
      <c r="H3" s="22">
        <f t="shared" si="1"/>
        <v>109919.01856673344</v>
      </c>
      <c r="I3" s="22">
        <f t="shared" ref="I3:I15" si="3">G3-H3</f>
        <v>459080.98143326654</v>
      </c>
    </row>
    <row r="4" spans="1:9" ht="15.75" customHeight="1" x14ac:dyDescent="0.25">
      <c r="A4" s="92">
        <f t="shared" si="2"/>
        <v>2022</v>
      </c>
      <c r="B4" s="74">
        <v>95567</v>
      </c>
      <c r="C4" s="75">
        <v>134000</v>
      </c>
      <c r="D4" s="75">
        <v>211000</v>
      </c>
      <c r="E4" s="75">
        <v>145000</v>
      </c>
      <c r="F4" s="75">
        <v>98000</v>
      </c>
      <c r="G4" s="22">
        <f t="shared" si="0"/>
        <v>588000</v>
      </c>
      <c r="H4" s="22">
        <f t="shared" si="1"/>
        <v>112536.75487837476</v>
      </c>
      <c r="I4" s="22">
        <f t="shared" si="3"/>
        <v>475463.24512162525</v>
      </c>
    </row>
    <row r="5" spans="1:9" ht="15.75" customHeight="1" x14ac:dyDescent="0.25">
      <c r="A5" s="92" t="str">
        <f t="shared" si="2"/>
        <v/>
      </c>
      <c r="B5" s="74">
        <v>89742.18240000002</v>
      </c>
      <c r="C5" s="75">
        <v>138000</v>
      </c>
      <c r="D5" s="75">
        <v>219000</v>
      </c>
      <c r="E5" s="75">
        <v>150000</v>
      </c>
      <c r="F5" s="75">
        <v>102000</v>
      </c>
      <c r="G5" s="22">
        <f t="shared" si="0"/>
        <v>609000</v>
      </c>
      <c r="H5" s="22">
        <f t="shared" si="1"/>
        <v>105677.62912929358</v>
      </c>
      <c r="I5" s="22">
        <f t="shared" si="3"/>
        <v>503322.37087070639</v>
      </c>
    </row>
    <row r="6" spans="1:9" ht="15.75" customHeight="1" x14ac:dyDescent="0.25">
      <c r="A6" s="92" t="str">
        <f t="shared" si="2"/>
        <v/>
      </c>
      <c r="B6" s="74">
        <v>90968.238000000027</v>
      </c>
      <c r="C6" s="75">
        <v>142000</v>
      </c>
      <c r="D6" s="75">
        <v>226000</v>
      </c>
      <c r="E6" s="75">
        <v>154000</v>
      </c>
      <c r="F6" s="75">
        <v>106000</v>
      </c>
      <c r="G6" s="22">
        <f t="shared" si="0"/>
        <v>628000</v>
      </c>
      <c r="H6" s="22">
        <f t="shared" si="1"/>
        <v>107121.39443033327</v>
      </c>
      <c r="I6" s="22">
        <f t="shared" si="3"/>
        <v>520878.60556966672</v>
      </c>
    </row>
    <row r="7" spans="1:9" ht="15.75" customHeight="1" x14ac:dyDescent="0.25">
      <c r="A7" s="92" t="str">
        <f t="shared" si="2"/>
        <v/>
      </c>
      <c r="B7" s="74">
        <v>92196.736000000004</v>
      </c>
      <c r="C7" s="75">
        <v>146000</v>
      </c>
      <c r="D7" s="75">
        <v>234000</v>
      </c>
      <c r="E7" s="75">
        <v>158000</v>
      </c>
      <c r="F7" s="75">
        <v>109000</v>
      </c>
      <c r="G7" s="22">
        <f t="shared" si="0"/>
        <v>647000</v>
      </c>
      <c r="H7" s="22">
        <f t="shared" si="1"/>
        <v>108568.03582636507</v>
      </c>
      <c r="I7" s="22">
        <f t="shared" si="3"/>
        <v>538431.96417363489</v>
      </c>
    </row>
    <row r="8" spans="1:9" ht="15.75" customHeight="1" x14ac:dyDescent="0.25">
      <c r="A8" s="92" t="str">
        <f t="shared" si="2"/>
        <v/>
      </c>
      <c r="B8" s="74">
        <v>93431.563600000009</v>
      </c>
      <c r="C8" s="75">
        <v>150000</v>
      </c>
      <c r="D8" s="75">
        <v>242000</v>
      </c>
      <c r="E8" s="75">
        <v>163000</v>
      </c>
      <c r="F8" s="75">
        <v>114000</v>
      </c>
      <c r="G8" s="22">
        <f t="shared" si="0"/>
        <v>669000</v>
      </c>
      <c r="H8" s="22">
        <f t="shared" si="1"/>
        <v>110022.1307643484</v>
      </c>
      <c r="I8" s="22">
        <f t="shared" si="3"/>
        <v>558977.86923565157</v>
      </c>
    </row>
    <row r="9" spans="1:9" ht="15.75" customHeight="1" x14ac:dyDescent="0.25">
      <c r="A9" s="92" t="str">
        <f t="shared" si="2"/>
        <v/>
      </c>
      <c r="B9" s="74">
        <v>94634.954400000002</v>
      </c>
      <c r="C9" s="75">
        <v>154000</v>
      </c>
      <c r="D9" s="75">
        <v>248000</v>
      </c>
      <c r="E9" s="75">
        <v>169000</v>
      </c>
      <c r="F9" s="75">
        <v>116000</v>
      </c>
      <c r="G9" s="22">
        <f t="shared" si="0"/>
        <v>687000</v>
      </c>
      <c r="H9" s="22">
        <f t="shared" si="1"/>
        <v>111439.20669518739</v>
      </c>
      <c r="I9" s="22">
        <f t="shared" si="3"/>
        <v>575560.79330481263</v>
      </c>
    </row>
    <row r="10" spans="1:9" ht="15.75" customHeight="1" x14ac:dyDescent="0.25">
      <c r="A10" s="92" t="str">
        <f t="shared" si="2"/>
        <v/>
      </c>
      <c r="B10" s="74">
        <v>95805.524800000014</v>
      </c>
      <c r="C10" s="75">
        <v>158000</v>
      </c>
      <c r="D10" s="75">
        <v>256000</v>
      </c>
      <c r="E10" s="75">
        <v>175000</v>
      </c>
      <c r="F10" s="75">
        <v>120000</v>
      </c>
      <c r="G10" s="22">
        <f t="shared" si="0"/>
        <v>709000</v>
      </c>
      <c r="H10" s="22">
        <f t="shared" si="1"/>
        <v>112817.63433414941</v>
      </c>
      <c r="I10" s="22">
        <f t="shared" si="3"/>
        <v>596182.36566585058</v>
      </c>
    </row>
    <row r="11" spans="1:9" ht="15.75" customHeight="1" x14ac:dyDescent="0.25">
      <c r="A11" s="92" t="str">
        <f t="shared" si="2"/>
        <v/>
      </c>
      <c r="B11" s="74">
        <v>96941.891200000013</v>
      </c>
      <c r="C11" s="75">
        <v>162000</v>
      </c>
      <c r="D11" s="75">
        <v>264000</v>
      </c>
      <c r="E11" s="75">
        <v>181000</v>
      </c>
      <c r="F11" s="75">
        <v>122000</v>
      </c>
      <c r="G11" s="22">
        <f t="shared" si="0"/>
        <v>729000</v>
      </c>
      <c r="H11" s="22">
        <f t="shared" si="1"/>
        <v>114155.78439650169</v>
      </c>
      <c r="I11" s="22">
        <f t="shared" si="3"/>
        <v>614844.21560349828</v>
      </c>
    </row>
    <row r="12" spans="1:9" ht="15.75" customHeight="1" x14ac:dyDescent="0.25">
      <c r="A12" s="92" t="str">
        <f t="shared" si="2"/>
        <v/>
      </c>
      <c r="B12" s="74">
        <v>98042.67</v>
      </c>
      <c r="C12" s="75">
        <v>166000</v>
      </c>
      <c r="D12" s="75">
        <v>272000</v>
      </c>
      <c r="E12" s="75">
        <v>188000</v>
      </c>
      <c r="F12" s="75">
        <v>126000</v>
      </c>
      <c r="G12" s="22">
        <f t="shared" si="0"/>
        <v>752000</v>
      </c>
      <c r="H12" s="22">
        <f t="shared" si="1"/>
        <v>115452.02759751155</v>
      </c>
      <c r="I12" s="22">
        <f t="shared" si="3"/>
        <v>636547.97240248846</v>
      </c>
    </row>
    <row r="13" spans="1:9" ht="15.75" customHeight="1" x14ac:dyDescent="0.25">
      <c r="A13" s="92" t="str">
        <f t="shared" si="2"/>
        <v/>
      </c>
      <c r="B13" s="74">
        <v>122000</v>
      </c>
      <c r="C13" s="75">
        <v>191000</v>
      </c>
      <c r="D13" s="75">
        <v>135000</v>
      </c>
      <c r="E13" s="75">
        <v>86000</v>
      </c>
      <c r="F13" s="75">
        <v>3.3697761749999992E-2</v>
      </c>
      <c r="G13" s="22">
        <f t="shared" si="0"/>
        <v>412000.03369776177</v>
      </c>
      <c r="H13" s="22">
        <f t="shared" si="1"/>
        <v>143663.44130465246</v>
      </c>
      <c r="I13" s="22">
        <f t="shared" si="3"/>
        <v>268336.59239310934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3.3697761749999992E-2</v>
      </c>
    </row>
    <row r="4" spans="1:8" ht="15.75" customHeight="1" x14ac:dyDescent="0.25">
      <c r="B4" s="24" t="s">
        <v>7</v>
      </c>
      <c r="C4" s="76">
        <v>0.2688146479872881</v>
      </c>
    </row>
    <row r="5" spans="1:8" ht="15.75" customHeight="1" x14ac:dyDescent="0.25">
      <c r="B5" s="24" t="s">
        <v>8</v>
      </c>
      <c r="C5" s="76">
        <v>9.885120261346339E-2</v>
      </c>
    </row>
    <row r="6" spans="1:8" ht="15.75" customHeight="1" x14ac:dyDescent="0.25">
      <c r="B6" s="24" t="s">
        <v>10</v>
      </c>
      <c r="C6" s="76">
        <v>0.13307625184637076</v>
      </c>
    </row>
    <row r="7" spans="1:8" ht="15.75" customHeight="1" x14ac:dyDescent="0.25">
      <c r="B7" s="24" t="s">
        <v>13</v>
      </c>
      <c r="C7" s="76">
        <v>0.15957510282270448</v>
      </c>
    </row>
    <row r="8" spans="1:8" ht="15.75" customHeight="1" x14ac:dyDescent="0.25">
      <c r="B8" s="24" t="s">
        <v>14</v>
      </c>
      <c r="C8" s="76">
        <v>1.331956068697948E-2</v>
      </c>
    </row>
    <row r="9" spans="1:8" ht="15.75" customHeight="1" x14ac:dyDescent="0.25">
      <c r="B9" s="24" t="s">
        <v>27</v>
      </c>
      <c r="C9" s="76">
        <v>6.4536364238758942E-2</v>
      </c>
    </row>
    <row r="10" spans="1:8" ht="15.75" customHeight="1" x14ac:dyDescent="0.25">
      <c r="B10" s="24" t="s">
        <v>15</v>
      </c>
      <c r="C10" s="76">
        <v>0.22812910805443487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0.151661515834389</v>
      </c>
      <c r="D14" s="76">
        <v>0.151661515834389</v>
      </c>
      <c r="E14" s="76">
        <v>0.158035338813931</v>
      </c>
      <c r="F14" s="76">
        <v>0.158035338813931</v>
      </c>
    </row>
    <row r="15" spans="1:8" ht="15.75" customHeight="1" x14ac:dyDescent="0.25">
      <c r="B15" s="24" t="s">
        <v>16</v>
      </c>
      <c r="C15" s="76">
        <v>0.20258113141632003</v>
      </c>
      <c r="D15" s="76">
        <v>0.20258113141632003</v>
      </c>
      <c r="E15" s="76">
        <v>0.14005584936151999</v>
      </c>
      <c r="F15" s="76">
        <v>0.14005584936151999</v>
      </c>
    </row>
    <row r="16" spans="1:8" ht="15.75" customHeight="1" x14ac:dyDescent="0.25">
      <c r="B16" s="24" t="s">
        <v>17</v>
      </c>
      <c r="C16" s="76">
        <v>6.0213329912132393E-2</v>
      </c>
      <c r="D16" s="76">
        <v>6.0213329912132393E-2</v>
      </c>
      <c r="E16" s="76">
        <v>5.3780298266775196E-2</v>
      </c>
      <c r="F16" s="76">
        <v>5.3780298266775196E-2</v>
      </c>
    </row>
    <row r="17" spans="1:8" ht="15.75" customHeight="1" x14ac:dyDescent="0.25">
      <c r="B17" s="24" t="s">
        <v>18</v>
      </c>
      <c r="C17" s="76">
        <v>6.2420126784297507E-3</v>
      </c>
      <c r="D17" s="76">
        <v>6.2420126784297507E-3</v>
      </c>
      <c r="E17" s="76">
        <v>1.4298333511174498E-2</v>
      </c>
      <c r="F17" s="76">
        <v>1.4298333511174498E-2</v>
      </c>
    </row>
    <row r="18" spans="1:8" ht="15.75" customHeight="1" x14ac:dyDescent="0.25">
      <c r="B18" s="24" t="s">
        <v>19</v>
      </c>
      <c r="C18" s="76">
        <v>1.6436730923681701E-2</v>
      </c>
      <c r="D18" s="76">
        <v>1.6436730923681701E-2</v>
      </c>
      <c r="E18" s="76">
        <v>2.4862283464738601E-2</v>
      </c>
      <c r="F18" s="76">
        <v>2.4862283464738601E-2</v>
      </c>
    </row>
    <row r="19" spans="1:8" ht="15.75" customHeight="1" x14ac:dyDescent="0.25">
      <c r="B19" s="24" t="s">
        <v>20</v>
      </c>
      <c r="C19" s="76">
        <v>4.9757931638123101E-2</v>
      </c>
      <c r="D19" s="76">
        <v>4.9757931638123101E-2</v>
      </c>
      <c r="E19" s="76">
        <v>4.8886216262777803E-2</v>
      </c>
      <c r="F19" s="76">
        <v>4.8886216262777803E-2</v>
      </c>
    </row>
    <row r="20" spans="1:8" ht="15.75" customHeight="1" x14ac:dyDescent="0.25">
      <c r="B20" s="24" t="s">
        <v>21</v>
      </c>
      <c r="C20" s="76">
        <v>4.5495358785437298E-2</v>
      </c>
      <c r="D20" s="76">
        <v>4.5495358785437298E-2</v>
      </c>
      <c r="E20" s="76">
        <v>1.67038867995691E-2</v>
      </c>
      <c r="F20" s="76">
        <v>1.67038867995691E-2</v>
      </c>
    </row>
    <row r="21" spans="1:8" ht="15.75" customHeight="1" x14ac:dyDescent="0.25">
      <c r="B21" s="24" t="s">
        <v>22</v>
      </c>
      <c r="C21" s="76">
        <v>3.8924549342951302E-2</v>
      </c>
      <c r="D21" s="76">
        <v>3.8924549342951302E-2</v>
      </c>
      <c r="E21" s="76">
        <v>9.7489220944115107E-2</v>
      </c>
      <c r="F21" s="76">
        <v>9.7489220944115107E-2</v>
      </c>
    </row>
    <row r="22" spans="1:8" ht="15.75" customHeight="1" x14ac:dyDescent="0.25">
      <c r="B22" s="24" t="s">
        <v>23</v>
      </c>
      <c r="C22" s="76">
        <v>0.42868743946853538</v>
      </c>
      <c r="D22" s="76">
        <v>0.42868743946853538</v>
      </c>
      <c r="E22" s="76">
        <v>0.44588857257539871</v>
      </c>
      <c r="F22" s="76">
        <v>0.44588857257539871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0.15629999999999999</v>
      </c>
    </row>
    <row r="29" spans="1:8" ht="15.75" customHeight="1" x14ac:dyDescent="0.25">
      <c r="B29" s="24" t="s">
        <v>41</v>
      </c>
      <c r="C29" s="76">
        <v>0.1691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8.4199999999999997E-2</v>
      </c>
    </row>
    <row r="34" spans="2:3" ht="15.75" customHeight="1" x14ac:dyDescent="0.25">
      <c r="B34" s="24" t="s">
        <v>46</v>
      </c>
      <c r="C34" s="76">
        <v>0.25859999999552963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0.71324993274418602</v>
      </c>
      <c r="D2" s="77">
        <v>0.7036</v>
      </c>
      <c r="E2" s="77">
        <v>0.6762999999999999</v>
      </c>
      <c r="F2" s="77">
        <v>0.42859999999999998</v>
      </c>
      <c r="G2" s="77">
        <v>0.4254</v>
      </c>
    </row>
    <row r="3" spans="1:15" ht="15.75" customHeight="1" x14ac:dyDescent="0.25">
      <c r="A3" s="5"/>
      <c r="B3" s="11" t="s">
        <v>118</v>
      </c>
      <c r="C3" s="77">
        <v>0.12770000000000001</v>
      </c>
      <c r="D3" s="77">
        <v>0.12770000000000001</v>
      </c>
      <c r="E3" s="77">
        <v>0.17430000000000001</v>
      </c>
      <c r="F3" s="77">
        <v>0.27729999999999999</v>
      </c>
      <c r="G3" s="77">
        <v>0.30249999999999999</v>
      </c>
    </row>
    <row r="4" spans="1:15" ht="15.75" customHeight="1" x14ac:dyDescent="0.25">
      <c r="A4" s="5"/>
      <c r="B4" s="11" t="s">
        <v>116</v>
      </c>
      <c r="C4" s="78">
        <v>6.3600000000000004E-2</v>
      </c>
      <c r="D4" s="78">
        <v>6.3700000000000007E-2</v>
      </c>
      <c r="E4" s="78">
        <v>8.929999999999999E-2</v>
      </c>
      <c r="F4" s="78">
        <v>0.18230000000000002</v>
      </c>
      <c r="G4" s="78">
        <v>0.1862</v>
      </c>
    </row>
    <row r="5" spans="1:15" ht="15.75" customHeight="1" x14ac:dyDescent="0.25">
      <c r="A5" s="5"/>
      <c r="B5" s="11" t="s">
        <v>119</v>
      </c>
      <c r="C5" s="78">
        <v>0.10490000000000001</v>
      </c>
      <c r="D5" s="78">
        <v>0.105</v>
      </c>
      <c r="E5" s="78">
        <v>6.0199999999999997E-2</v>
      </c>
      <c r="F5" s="78">
        <v>0.1118</v>
      </c>
      <c r="G5" s="78">
        <v>8.5900000000000004E-2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0.63780000000000003</v>
      </c>
      <c r="D8" s="77">
        <v>0.63780000000000003</v>
      </c>
      <c r="E8" s="77">
        <v>0.58299999999999996</v>
      </c>
      <c r="F8" s="77">
        <v>0.61399999999999999</v>
      </c>
      <c r="G8" s="77">
        <v>0.69799999999999995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0.26419999999999999</v>
      </c>
      <c r="F9" s="77">
        <v>0.22989999999999999</v>
      </c>
      <c r="G9" s="77">
        <v>0.22399999999999998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8.1500000000000003E-2</v>
      </c>
      <c r="F10" s="78">
        <v>0.1027</v>
      </c>
      <c r="G10" s="78">
        <v>5.28E-2</v>
      </c>
    </row>
    <row r="11" spans="1:15" ht="15.75" customHeight="1" x14ac:dyDescent="0.25">
      <c r="B11" s="7" t="s">
        <v>123</v>
      </c>
      <c r="C11" s="78">
        <v>8.9900000000000008E-2</v>
      </c>
      <c r="D11" s="78">
        <v>8.9900000000000008E-2</v>
      </c>
      <c r="E11" s="78">
        <v>7.1300000000000002E-2</v>
      </c>
      <c r="F11" s="78">
        <v>5.33E-2</v>
      </c>
      <c r="G11" s="78">
        <v>2.53E-2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0.90030758050000004</v>
      </c>
      <c r="D14" s="79">
        <v>0.891409188252</v>
      </c>
      <c r="E14" s="79">
        <v>0.891409188252</v>
      </c>
      <c r="F14" s="79">
        <v>0.79417818844199994</v>
      </c>
      <c r="G14" s="79">
        <v>0.79417818844199994</v>
      </c>
      <c r="H14" s="80">
        <v>0.64868999999999999</v>
      </c>
      <c r="I14" s="80">
        <v>0.64868999999999999</v>
      </c>
      <c r="J14" s="80">
        <v>0.64868999999999999</v>
      </c>
      <c r="K14" s="80">
        <v>0.64868999999999999</v>
      </c>
      <c r="L14" s="80">
        <v>0.58231999999999995</v>
      </c>
      <c r="M14" s="80">
        <v>0.58231999999999995</v>
      </c>
      <c r="N14" s="80">
        <v>0.58231999999999995</v>
      </c>
      <c r="O14" s="80">
        <v>0.58231999999999995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0.39520249963757059</v>
      </c>
      <c r="D15" s="77">
        <f t="shared" si="0"/>
        <v>0.3912964269404906</v>
      </c>
      <c r="E15" s="77">
        <f t="shared" si="0"/>
        <v>0.3912964269404906</v>
      </c>
      <c r="F15" s="77">
        <f t="shared" si="0"/>
        <v>0.34861553098954046</v>
      </c>
      <c r="G15" s="77">
        <f t="shared" si="0"/>
        <v>0.34861553098954046</v>
      </c>
      <c r="H15" s="77">
        <f t="shared" si="0"/>
        <v>0.2847514727661406</v>
      </c>
      <c r="I15" s="77">
        <f t="shared" si="0"/>
        <v>0.2847514727661406</v>
      </c>
      <c r="J15" s="77">
        <f t="shared" si="0"/>
        <v>0.2847514727661406</v>
      </c>
      <c r="K15" s="77">
        <f t="shared" si="0"/>
        <v>0.2847514727661406</v>
      </c>
      <c r="L15" s="77">
        <f t="shared" si="0"/>
        <v>0.25561744072080494</v>
      </c>
      <c r="M15" s="77">
        <f t="shared" si="0"/>
        <v>0.25561744072080494</v>
      </c>
      <c r="N15" s="77">
        <f t="shared" si="0"/>
        <v>0.25561744072080494</v>
      </c>
      <c r="O15" s="77">
        <f t="shared" si="0"/>
        <v>0.25561744072080494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0.6873999999999999</v>
      </c>
      <c r="D2" s="78">
        <v>0.4199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0.2908</v>
      </c>
      <c r="D3" s="78">
        <v>0.4163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1.37E-2</v>
      </c>
      <c r="D4" s="78">
        <v>0.1552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8.0999999999999961E-3</v>
      </c>
      <c r="D5" s="77">
        <f t="shared" ref="D5:G5" si="0">1-SUM(D2:D4)</f>
        <v>8.599999999999941E-3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0.25169999999999998</v>
      </c>
      <c r="D2" s="28">
        <v>0.25369999999999998</v>
      </c>
      <c r="E2" s="28">
        <v>0.25309999999999999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0.11069999999999999</v>
      </c>
      <c r="D4" s="28">
        <v>0.10980000000000001</v>
      </c>
      <c r="E4" s="28">
        <v>0.10980000000000001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0.891409188252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0.64868999999999999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0.58231999999999995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44.99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1.0900000000000001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1.0900000000000001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1.0900000000000001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1.0900000000000001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0.32600000000000001</v>
      </c>
      <c r="C14" s="85">
        <v>0.95</v>
      </c>
      <c r="D14" s="86">
        <v>14.27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14.27</v>
      </c>
      <c r="E15" s="86" t="s">
        <v>201</v>
      </c>
    </row>
    <row r="16" spans="1:5" ht="15.75" customHeight="1" x14ac:dyDescent="0.25">
      <c r="A16" s="53" t="s">
        <v>57</v>
      </c>
      <c r="B16" s="85">
        <v>0.752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0.34600000000000003</v>
      </c>
      <c r="C18" s="85">
        <v>0.95</v>
      </c>
      <c r="D18" s="86">
        <v>1.27</v>
      </c>
      <c r="E18" s="86" t="s">
        <v>201</v>
      </c>
    </row>
    <row r="19" spans="1:5" ht="15.75" customHeight="1" x14ac:dyDescent="0.25">
      <c r="A19" s="53" t="s">
        <v>174</v>
      </c>
      <c r="B19" s="85">
        <v>0.1</v>
      </c>
      <c r="C19" s="85">
        <f>(1-food_insecure)*0.95</f>
        <v>0.85404999999999998</v>
      </c>
      <c r="D19" s="86">
        <v>1.27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24.31</v>
      </c>
      <c r="E22" s="86" t="s">
        <v>201</v>
      </c>
    </row>
    <row r="23" spans="1:5" ht="15.75" customHeight="1" x14ac:dyDescent="0.25">
      <c r="A23" s="53" t="s">
        <v>34</v>
      </c>
      <c r="B23" s="85">
        <v>0.71200000000000008</v>
      </c>
      <c r="C23" s="85">
        <v>0.95</v>
      </c>
      <c r="D23" s="86">
        <v>4.68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20.64</v>
      </c>
      <c r="E24" s="86" t="s">
        <v>201</v>
      </c>
    </row>
    <row r="25" spans="1:5" ht="15.75" customHeight="1" x14ac:dyDescent="0.25">
      <c r="A25" s="53" t="s">
        <v>87</v>
      </c>
      <c r="B25" s="85">
        <v>0.35899999999999999</v>
      </c>
      <c r="C25" s="85">
        <v>0.95</v>
      </c>
      <c r="D25" s="86">
        <v>20.64</v>
      </c>
      <c r="E25" s="86" t="s">
        <v>201</v>
      </c>
    </row>
    <row r="26" spans="1:5" ht="15.75" customHeight="1" x14ac:dyDescent="0.25">
      <c r="A26" s="53" t="s">
        <v>137</v>
      </c>
      <c r="B26" s="85">
        <v>0.44600000000000001</v>
      </c>
      <c r="C26" s="85">
        <v>0.95</v>
      </c>
      <c r="D26" s="86">
        <v>4.6100000000000003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20.64</v>
      </c>
      <c r="E27" s="86" t="s">
        <v>201</v>
      </c>
    </row>
    <row r="28" spans="1:5" ht="15.75" customHeight="1" x14ac:dyDescent="0.25">
      <c r="A28" s="53" t="s">
        <v>84</v>
      </c>
      <c r="B28" s="85">
        <v>0.439</v>
      </c>
      <c r="C28" s="85">
        <v>0.95</v>
      </c>
      <c r="D28" s="86">
        <v>0.62</v>
      </c>
      <c r="E28" s="86" t="s">
        <v>201</v>
      </c>
    </row>
    <row r="29" spans="1:5" ht="15.75" customHeight="1" x14ac:dyDescent="0.25">
      <c r="A29" s="53" t="s">
        <v>58</v>
      </c>
      <c r="B29" s="85">
        <v>0.1</v>
      </c>
      <c r="C29" s="85">
        <v>0.95</v>
      </c>
      <c r="D29" s="86">
        <v>63.82</v>
      </c>
      <c r="E29" s="86" t="s">
        <v>201</v>
      </c>
    </row>
    <row r="30" spans="1:5" ht="15.75" customHeight="1" x14ac:dyDescent="0.25">
      <c r="A30" s="53" t="s">
        <v>67</v>
      </c>
      <c r="B30" s="85">
        <v>0.188</v>
      </c>
      <c r="C30" s="85">
        <v>0.95</v>
      </c>
      <c r="D30" s="86">
        <v>181.97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192.89</v>
      </c>
      <c r="E31" s="86" t="s">
        <v>201</v>
      </c>
    </row>
    <row r="32" spans="1:5" ht="15.75" customHeight="1" x14ac:dyDescent="0.25">
      <c r="A32" s="53" t="s">
        <v>28</v>
      </c>
      <c r="B32" s="85">
        <v>0.247</v>
      </c>
      <c r="C32" s="85">
        <v>0.95</v>
      </c>
      <c r="D32" s="86">
        <v>0.4</v>
      </c>
      <c r="E32" s="86" t="s">
        <v>201</v>
      </c>
    </row>
    <row r="33" spans="1:6" ht="15.75" customHeight="1" x14ac:dyDescent="0.25">
      <c r="A33" s="53" t="s">
        <v>83</v>
      </c>
      <c r="B33" s="85">
        <v>6.3E-2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0.56100000000000005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0.23100000000000001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2020-09-09T04:27:21Z</dcterms:modified>
</cp:coreProperties>
</file>