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input_spreadsheets/Bangladesh/2017Nov/"/>
    </mc:Choice>
  </mc:AlternateContent>
  <bookViews>
    <workbookView xWindow="-6180" yWindow="-20080" windowWidth="25600" windowHeight="15540" tabRatio="500" firstSheet="19" activeTab="24"/>
  </bookViews>
  <sheets>
    <sheet name="Baseline year demographics" sheetId="1" r:id="rId1"/>
    <sheet name="Demographic projections" sheetId="2" r:id="rId2"/>
    <sheet name="Causes of death" sheetId="4" r:id="rId3"/>
    <sheet name="Incidence of conditions" sheetId="7" r:id="rId4"/>
    <sheet name="Prevalence of anaemia" sheetId="29" r:id="rId5"/>
    <sheet name="Distributions" sheetId="5" r:id="rId6"/>
    <sheet name="Distribution births" sheetId="42" r:id="rId7"/>
    <sheet name="Birth outcomes &amp; risks" sheetId="6" r:id="rId8"/>
    <sheet name="Relative risks" sheetId="26" r:id="rId9"/>
    <sheet name="Odds ratios" sheetId="27" r:id="rId10"/>
    <sheet name="IYCF package odds ratios" sheetId="32" r:id="rId11"/>
    <sheet name="IYCF packages" sheetId="33" r:id="rId12"/>
    <sheet name="IYCF cost &amp; coverage" sheetId="35" r:id="rId13"/>
    <sheet name="Appropriate breastfeeding" sheetId="19" r:id="rId14"/>
    <sheet name="Programs birth outcomes" sheetId="22" r:id="rId15"/>
    <sheet name="Programs anemia" sheetId="30" r:id="rId16"/>
    <sheet name="Programs wasting" sheetId="31" r:id="rId17"/>
    <sheet name="Programs for children" sheetId="28" r:id="rId18"/>
    <sheet name="Programs family planning" sheetId="34" r:id="rId19"/>
    <sheet name="Programs target population" sheetId="21" r:id="rId20"/>
    <sheet name="Program dependencies" sheetId="40" r:id="rId21"/>
    <sheet name="Program risk areas" sheetId="36" r:id="rId22"/>
    <sheet name="Population risk areas" sheetId="43" r:id="rId23"/>
    <sheet name="Programs cost and coverage" sheetId="20" r:id="rId24"/>
    <sheet name="Programs to include" sheetId="44" r:id="rId2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" i="4" l="1"/>
  <c r="O3" i="29"/>
  <c r="O2" i="29"/>
  <c r="D3" i="29"/>
  <c r="D2" i="29"/>
  <c r="E3" i="29"/>
  <c r="E2" i="29"/>
  <c r="F3" i="29"/>
  <c r="F2" i="29"/>
  <c r="G3" i="29"/>
  <c r="G2" i="29"/>
  <c r="H3" i="29"/>
  <c r="H2" i="29"/>
  <c r="I3" i="29"/>
  <c r="I2" i="29"/>
  <c r="J3" i="29"/>
  <c r="J2" i="29"/>
  <c r="K3" i="29"/>
  <c r="K2" i="29"/>
  <c r="L3" i="29"/>
  <c r="L2" i="29"/>
  <c r="M3" i="29"/>
  <c r="M2" i="29"/>
  <c r="N3" i="29"/>
  <c r="N2" i="29"/>
  <c r="C3" i="29"/>
  <c r="C2" i="29"/>
  <c r="C40" i="1"/>
  <c r="C41" i="1"/>
  <c r="C42" i="1"/>
  <c r="C39" i="1"/>
  <c r="C46" i="1"/>
  <c r="C47" i="1"/>
  <c r="C48" i="1"/>
  <c r="C45" i="1"/>
  <c r="C6" i="1"/>
  <c r="H15" i="21"/>
  <c r="I15" i="21"/>
  <c r="J15" i="21"/>
  <c r="K15" i="21"/>
  <c r="H20" i="21"/>
  <c r="I20" i="21"/>
  <c r="J20" i="21"/>
  <c r="K20" i="21"/>
  <c r="H38" i="21"/>
  <c r="I38" i="21"/>
  <c r="J38" i="21"/>
  <c r="K38" i="21"/>
  <c r="H39" i="21"/>
  <c r="I39" i="21"/>
  <c r="J39" i="21"/>
  <c r="K39" i="21"/>
  <c r="H40" i="21"/>
  <c r="I40" i="21"/>
  <c r="J40" i="21"/>
  <c r="K40" i="21"/>
  <c r="H42" i="21"/>
  <c r="I42" i="21"/>
  <c r="J42" i="21"/>
  <c r="K42" i="21"/>
  <c r="H43" i="21"/>
  <c r="I43" i="21"/>
  <c r="J43" i="21"/>
  <c r="K43" i="21"/>
  <c r="H44" i="21"/>
  <c r="I44" i="21"/>
  <c r="J44" i="21"/>
  <c r="K44" i="21"/>
  <c r="H45" i="21"/>
  <c r="I45" i="21"/>
  <c r="J45" i="21"/>
  <c r="K45" i="21"/>
  <c r="M38" i="21"/>
  <c r="N38" i="21"/>
  <c r="O38" i="21"/>
  <c r="M39" i="21"/>
  <c r="N39" i="21"/>
  <c r="O39" i="21"/>
  <c r="M40" i="21"/>
  <c r="N40" i="21"/>
  <c r="O40" i="21"/>
  <c r="M42" i="21"/>
  <c r="N42" i="21"/>
  <c r="O42" i="21"/>
  <c r="M43" i="21"/>
  <c r="N43" i="21"/>
  <c r="O43" i="21"/>
  <c r="M44" i="21"/>
  <c r="N44" i="21"/>
  <c r="O44" i="21"/>
  <c r="M45" i="21"/>
  <c r="N45" i="21"/>
  <c r="O45" i="21"/>
  <c r="F4" i="32"/>
  <c r="F7" i="32"/>
  <c r="F10" i="32"/>
  <c r="F13" i="32"/>
  <c r="E4" i="32"/>
  <c r="E7" i="32"/>
  <c r="E10" i="32"/>
  <c r="D4" i="32"/>
  <c r="D7" i="32"/>
  <c r="E2" i="34"/>
  <c r="E3" i="34"/>
  <c r="E4" i="34"/>
  <c r="E5" i="34"/>
  <c r="E6" i="34"/>
  <c r="E7" i="34"/>
  <c r="E8" i="34"/>
  <c r="E9" i="34"/>
  <c r="E10" i="34"/>
  <c r="D4" i="20"/>
  <c r="D12" i="35"/>
  <c r="C12" i="35"/>
  <c r="D11" i="35"/>
  <c r="C11" i="35"/>
  <c r="D10" i="35"/>
  <c r="C10" i="35"/>
  <c r="D9" i="35"/>
  <c r="C9" i="35"/>
  <c r="D8" i="35"/>
  <c r="C8" i="35"/>
  <c r="E15" i="27"/>
  <c r="F15" i="27"/>
  <c r="E16" i="27"/>
  <c r="F16" i="27"/>
  <c r="F14" i="27"/>
  <c r="E14" i="27"/>
  <c r="F13" i="27"/>
  <c r="E13" i="27"/>
  <c r="E11" i="21"/>
  <c r="F11" i="21"/>
  <c r="G11" i="21"/>
  <c r="D11" i="21"/>
  <c r="H33" i="32"/>
  <c r="G33" i="32"/>
  <c r="F33" i="32"/>
  <c r="E33" i="32"/>
  <c r="D33" i="32"/>
  <c r="H30" i="32"/>
  <c r="G30" i="32"/>
  <c r="F30" i="32"/>
  <c r="E30" i="32"/>
  <c r="D30" i="32"/>
  <c r="H27" i="32"/>
  <c r="G27" i="32"/>
  <c r="F27" i="32"/>
  <c r="E27" i="32"/>
  <c r="D27" i="32"/>
  <c r="H24" i="32"/>
  <c r="G24" i="32"/>
  <c r="F24" i="32"/>
  <c r="E24" i="32"/>
  <c r="D24" i="32"/>
  <c r="H21" i="32"/>
  <c r="G21" i="32"/>
  <c r="F21" i="32"/>
  <c r="E21" i="32"/>
  <c r="D21" i="32"/>
  <c r="H16" i="32"/>
  <c r="G16" i="32"/>
  <c r="H13" i="32"/>
  <c r="G13" i="32"/>
  <c r="H10" i="32"/>
  <c r="G10" i="32"/>
  <c r="H7" i="32"/>
  <c r="G7" i="32"/>
  <c r="H4" i="32"/>
  <c r="G4" i="32"/>
  <c r="C6" i="35"/>
  <c r="C5" i="35"/>
  <c r="C4" i="35"/>
  <c r="C3" i="35"/>
  <c r="C2" i="35"/>
  <c r="D15" i="22"/>
  <c r="C15" i="22"/>
  <c r="D13" i="22"/>
  <c r="C13" i="22"/>
  <c r="F43" i="21"/>
  <c r="G43" i="21"/>
  <c r="L43" i="21"/>
  <c r="F44" i="21"/>
  <c r="G44" i="21"/>
  <c r="L44" i="21"/>
  <c r="F45" i="21"/>
  <c r="G45" i="21"/>
  <c r="L45" i="21"/>
  <c r="E45" i="21"/>
  <c r="E44" i="21"/>
  <c r="E43" i="21"/>
  <c r="D3" i="20"/>
  <c r="B6" i="7"/>
  <c r="C6" i="7"/>
  <c r="D6" i="7"/>
  <c r="E6" i="7"/>
  <c r="F6" i="7"/>
  <c r="D38" i="20"/>
  <c r="B5" i="7"/>
  <c r="C5" i="7"/>
  <c r="D5" i="7"/>
  <c r="E5" i="7"/>
  <c r="F5" i="7"/>
  <c r="D37" i="20"/>
  <c r="G7" i="21"/>
  <c r="F7" i="21"/>
  <c r="E7" i="21"/>
  <c r="G9" i="21"/>
  <c r="F9" i="21"/>
  <c r="E9" i="21"/>
  <c r="E8" i="21"/>
  <c r="E10" i="21"/>
  <c r="G10" i="21"/>
  <c r="F10" i="21"/>
  <c r="F8" i="2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E6" i="21"/>
  <c r="D42" i="21"/>
  <c r="L38" i="21"/>
  <c r="G38" i="21"/>
  <c r="F38" i="21"/>
  <c r="F39" i="21"/>
  <c r="E38" i="21"/>
  <c r="E39" i="21"/>
  <c r="L39" i="21"/>
  <c r="G39" i="21"/>
  <c r="E40" i="21"/>
  <c r="L40" i="21"/>
  <c r="G40" i="21"/>
  <c r="F40" i="21"/>
  <c r="L42" i="21"/>
  <c r="G42" i="21"/>
  <c r="F42" i="21"/>
  <c r="E42" i="21"/>
  <c r="C42" i="21"/>
  <c r="J2" i="2"/>
  <c r="I3" i="2"/>
  <c r="K3" i="2"/>
  <c r="I4" i="2"/>
  <c r="K4" i="2"/>
  <c r="I5" i="2"/>
  <c r="K5" i="2"/>
  <c r="I6" i="2"/>
  <c r="K6" i="2"/>
  <c r="I7" i="2"/>
  <c r="K7" i="2"/>
  <c r="I8" i="2"/>
  <c r="K8" i="2"/>
  <c r="I9" i="2"/>
  <c r="K9" i="2"/>
  <c r="I10" i="2"/>
  <c r="K10" i="2"/>
  <c r="I11" i="2"/>
  <c r="K11" i="2"/>
  <c r="I12" i="2"/>
  <c r="K12" i="2"/>
  <c r="I13" i="2"/>
  <c r="K13" i="2"/>
  <c r="I14" i="2"/>
  <c r="K14" i="2"/>
  <c r="I15" i="2"/>
  <c r="K15" i="2"/>
  <c r="I2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F6" i="21"/>
  <c r="C2" i="6"/>
</calcChain>
</file>

<file path=xl/comments1.xml><?xml version="1.0" encoding="utf-8"?>
<comments xmlns="http://schemas.openxmlformats.org/spreadsheetml/2006/main">
  <authors>
    <author xml:space="preserve"> Janka Petravic</author>
    <author>Janka Petravic</author>
    <author>Ruth</author>
  </authors>
  <commentList>
    <comment ref="B6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This is calculated, this is why it is grey -f formula should be in the input sheet</t>
        </r>
      </text>
    </comment>
    <comment ref="B8" authorId="1">
      <text>
        <r>
          <rPr>
            <b/>
            <sz val="9"/>
            <color indexed="81"/>
            <rFont val="Arial"/>
            <family val="2"/>
          </rPr>
          <t>Janka Petravic:</t>
        </r>
        <r>
          <rPr>
            <sz val="9"/>
            <color indexed="81"/>
            <rFont val="Arial"/>
            <family val="2"/>
          </rPr>
          <t xml:space="preserve">
Fraction food insecure in the target population (here the lowest 2 wealth quintiles)</t>
        </r>
      </text>
    </comment>
    <comment ref="C12" authorId="2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made this number up</t>
        </r>
      </text>
    </comment>
    <comment ref="C16" authorId="2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made this number up</t>
        </r>
      </text>
    </comment>
    <comment ref="B18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per 100,000 live births</t>
        </r>
      </text>
    </comment>
    <comment ref="B19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of pregnancies ending in spontaneous abortion</t>
        </r>
      </text>
    </comment>
    <comment ref="B20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Number of stillbirths per 1000 TOTAL births</t>
        </r>
      </text>
    </comment>
    <comment ref="B21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Per 1000 live births</t>
        </r>
      </text>
    </comment>
    <comment ref="B22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Per 1000 live births</t>
        </r>
      </text>
    </comment>
    <comment ref="B23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Per 1000 live births</t>
        </r>
      </text>
    </comment>
    <comment ref="C25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Guesses</t>
        </r>
      </text>
    </comment>
    <comment ref="A33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Should add up to 1</t>
        </r>
      </text>
    </comment>
    <comment ref="A39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Should add up to 1</t>
        </r>
      </text>
    </comment>
    <comment ref="A45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Should add up to 1</t>
        </r>
      </text>
    </comment>
    <comment ref="A51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Should add up to 1</t>
        </r>
      </text>
    </comment>
  </commentList>
</comments>
</file>

<file path=xl/comments2.xml><?xml version="1.0" encoding="utf-8"?>
<comments xmlns="http://schemas.openxmlformats.org/spreadsheetml/2006/main">
  <authors>
    <author xml:space="preserve"> Janka Petravic</author>
  </authors>
  <commentList>
    <comment ref="H1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  <comment ref="I1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  <comment ref="J1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</commentList>
</comments>
</file>

<file path=xl/comments3.xml><?xml version="1.0" encoding="utf-8"?>
<comments xmlns="http://schemas.openxmlformats.org/spreadsheetml/2006/main">
  <authors>
    <author>Sam</author>
  </authors>
  <commentList>
    <comment ref="A11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We don't model deaths through severe diarrhoea specifically, only deaths through diarrhoea</t>
        </r>
      </text>
    </comment>
  </commentList>
</comments>
</file>

<file path=xl/comments4.xml><?xml version="1.0" encoding="utf-8"?>
<comments xmlns="http://schemas.openxmlformats.org/spreadsheetml/2006/main">
  <authors>
    <author>Sam</author>
  </authors>
  <commentList>
    <comment ref="B5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From Jakub's book, annual incidence of severe acute wasting is annual prevalence * 1.6  (p. 147). Assuming the same to be true for moderate wasting.</t>
        </r>
      </text>
    </comment>
  </commentList>
</comments>
</file>

<file path=xl/comments5.xml><?xml version="1.0" encoding="utf-8"?>
<comments xmlns="http://schemas.openxmlformats.org/spreadsheetml/2006/main">
  <authors>
    <author>Sam</author>
    <author xml:space="preserve"> Janka Petravic</author>
  </authors>
  <commentList>
    <comment ref="A2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Using prevalence of iron-deficient anaemia</t>
        </r>
      </text>
    </comment>
    <comment ref="C5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Fictional</t>
        </r>
      </text>
    </comment>
    <comment ref="E5" authorId="1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WHO database from 2001; hemoglobin &lt;110 g/L, includes mild (all-cause anemia). Consistent with Khan 2016 70.8% anemia in 6-23 months and Stevens overall ~51%</t>
        </r>
      </text>
    </comment>
    <comment ref="F5" authorId="1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WHO database from 2001</t>
        </r>
      </text>
    </comment>
    <comment ref="G5" authorId="1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Khan 2016</t>
        </r>
      </text>
    </comment>
    <comment ref="H5" authorId="1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&lt; 110 g/L, includes mild</t>
        </r>
      </text>
    </comment>
    <comment ref="L5" authorId="1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- &lt;120 g/L, includes mild</t>
        </r>
      </text>
    </comment>
    <comment ref="C6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Fictional</t>
        </r>
      </text>
    </comment>
    <comment ref="E6" authorId="1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Stevens: 42% of global childhood anemia is ID</t>
        </r>
      </text>
    </comment>
    <comment ref="H6" authorId="1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LiST, includes mild</t>
        </r>
      </text>
    </comment>
    <comment ref="L6" authorId="1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LiST, includes mild</t>
        </r>
      </text>
    </comment>
    <comment ref="C7" authorId="1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Stevens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E16" authorId="0">
      <text>
        <r>
          <rPr>
            <sz val="10"/>
            <color rgb="FF000000"/>
            <rFont val="Arial"/>
          </rPr>
          <t>Nick:
Any breastfeeding. Other categories don't matter for this age upwards as relative risks are the same.</t>
        </r>
      </text>
    </comment>
  </commentList>
</comments>
</file>

<file path=xl/comments7.xml><?xml version="1.0" encoding="utf-8"?>
<comments xmlns="http://schemas.openxmlformats.org/spreadsheetml/2006/main">
  <authors>
    <author xml:space="preserve"> Janka Petravic</author>
  </authors>
  <commentList>
    <comment ref="B2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Term AGA should be given by a formula in the spreadsheet. The result should be greyed to indicate that it is calculated.</t>
        </r>
      </text>
    </comment>
    <comment ref="B5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Kozuki 2012, for hematocrit &lt;90g/L</t>
        </r>
      </text>
    </comment>
  </commentList>
</comments>
</file>

<file path=xl/comments8.xml><?xml version="1.0" encoding="utf-8"?>
<comments xmlns="http://schemas.openxmlformats.org/spreadsheetml/2006/main">
  <authors>
    <author>Sam</author>
  </authors>
  <commentList>
    <comment ref="A46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Not modelling death through anaemia</t>
        </r>
      </text>
    </comment>
  </commentList>
</comments>
</file>

<file path=xl/comments9.xml><?xml version="1.0" encoding="utf-8"?>
<comments xmlns="http://schemas.openxmlformats.org/spreadsheetml/2006/main">
  <authors>
    <author>Sam</author>
    <author>Janka Petravic</author>
    <author xml:space="preserve"> Janka Petravic</author>
  </authors>
  <commentList>
    <comment ref="A6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May not need these beyond calculation below</t>
        </r>
      </text>
    </comment>
    <comment ref="F12" authorId="1">
      <text>
        <r>
          <rPr>
            <b/>
            <sz val="9"/>
            <color indexed="81"/>
            <rFont val="Arial"/>
            <family val="2"/>
          </rPr>
          <t>Janka Petravic:</t>
        </r>
        <r>
          <rPr>
            <sz val="9"/>
            <color indexed="81"/>
            <rFont val="Arial"/>
            <family val="2"/>
          </rPr>
          <t xml:space="preserve">
LiST: 1.11</t>
        </r>
      </text>
    </comment>
    <comment ref="B13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This calculation 'dilutes' OR so that we cover 'everyone' with IYCF, not just frac poor</t>
        </r>
      </text>
    </comment>
    <comment ref="B14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This assumes we deliver PPCF with education to the poor</t>
        </r>
      </text>
    </comment>
    <comment ref="B15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This assumes we deliver PPCF with education to the poor</t>
        </r>
      </text>
    </comment>
    <comment ref="B16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This assumes we deliver PPCF with education to the poor</t>
        </r>
      </text>
    </comment>
    <comment ref="B18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This should be changed later I guess</t>
        </r>
      </text>
    </comment>
    <comment ref="B19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This should be changed later I guess</t>
        </r>
      </text>
    </comment>
    <comment ref="C21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Fictional</t>
        </r>
      </text>
    </comment>
  </commentList>
</comments>
</file>

<file path=xl/comments10.xml><?xml version="1.0" encoding="utf-8"?>
<comments xmlns="http://schemas.openxmlformats.org/spreadsheetml/2006/main">
  <authors>
    <author>Sam</author>
  </authors>
  <commentList>
    <comment ref="A19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We currently do not have 'appropriate complementary feeding' data to use, so this does nothing.</t>
        </r>
      </text>
    </comment>
  </commentList>
</comments>
</file>

<file path=xl/comments11.xml><?xml version="1.0" encoding="utf-8"?>
<comments xmlns="http://schemas.openxmlformats.org/spreadsheetml/2006/main">
  <authors>
    <author>Sam</author>
  </authors>
  <commentList>
    <comment ref="E1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If user wants this, it must be checked for </t>
        </r>
        <r>
          <rPr>
            <b/>
            <sz val="10"/>
            <color indexed="81"/>
            <rFont val="Calibri"/>
            <family val="2"/>
          </rPr>
          <t>all populations</t>
        </r>
        <r>
          <rPr>
            <sz val="10"/>
            <color indexed="81"/>
            <rFont val="Calibri"/>
            <family val="2"/>
          </rPr>
          <t xml:space="preserve"> b/c they are all targetted at once.</t>
        </r>
      </text>
    </comment>
  </commentList>
</comments>
</file>

<file path=xl/comments12.xml><?xml version="1.0" encoding="utf-8"?>
<comments xmlns="http://schemas.openxmlformats.org/spreadsheetml/2006/main">
  <authors>
    <author>Sam</author>
  </authors>
  <commentList>
    <comment ref="C8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1.5*unit cost of BFP</t>
        </r>
      </text>
    </comment>
    <comment ref="D8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0.5* unit cost of BFP</t>
        </r>
      </text>
    </comment>
    <comment ref="E8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Totally fictional</t>
        </r>
      </text>
    </comment>
  </commentList>
</comments>
</file>

<file path=xl/comments13.xml><?xml version="1.0" encoding="utf-8"?>
<comments xmlns="http://schemas.openxmlformats.org/spreadsheetml/2006/main">
  <authors>
    <author xml:space="preserve"> Janka Petravic</author>
    <author>Microsoft Office User</author>
  </authors>
  <commentList>
    <comment ref="C3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Poor pregnant women - all target population</t>
        </r>
      </text>
    </comment>
    <comment ref="C13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D13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C15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D15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</commentList>
</comments>
</file>

<file path=xl/comments14.xml><?xml version="1.0" encoding="utf-8"?>
<comments xmlns="http://schemas.openxmlformats.org/spreadsheetml/2006/main">
  <authors>
    <author xml:space="preserve"> Janka Petravic</author>
    <author>Microsoft Office User</author>
    <author>Ruth</author>
  </authors>
  <commentList>
    <comment ref="B2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L2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2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2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2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B3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L3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3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3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3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L4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4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4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4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L5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5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5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5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B23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Source: WHO guidelines on sprinkles</t>
        </r>
      </text>
    </comment>
    <comment ref="E23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Effect on iron-deficiency anemia</t>
        </r>
      </text>
    </comment>
    <comment ref="B25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in malaria risk</t>
        </r>
      </text>
    </comment>
    <comment ref="E30" authorId="2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made this number up
</t>
        </r>
      </text>
    </comment>
    <comment ref="B31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Same effect as iron fortification</t>
        </r>
      </text>
    </comment>
  </commentList>
</comments>
</file>

<file path=xl/comments15.xml><?xml version="1.0" encoding="utf-8"?>
<comments xmlns="http://schemas.openxmlformats.org/spreadsheetml/2006/main">
  <authors>
    <author>Microsoft Office User</author>
    <author>Sam</author>
  </authors>
  <commentList>
    <comment ref="F2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WHO statement</t>
        </r>
      </text>
    </comment>
    <comment ref="D22" authorId="1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LiST</t>
        </r>
      </text>
    </comment>
    <comment ref="D23" authorId="1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LiST</t>
        </r>
      </text>
    </comment>
  </commentList>
</comments>
</file>

<file path=xl/comments16.xml><?xml version="1.0" encoding="utf-8"?>
<comments xmlns="http://schemas.openxmlformats.org/spreadsheetml/2006/main">
  <authors>
    <author>Ruth</author>
  </authors>
  <commentList>
    <comment ref="D2" authorId="0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Ruth made these numbers up</t>
        </r>
      </text>
    </comment>
  </commentList>
</comments>
</file>

<file path=xl/comments17.xml><?xml version="1.0" encoding="utf-8"?>
<comments xmlns="http://schemas.openxmlformats.org/spreadsheetml/2006/main">
  <authors>
    <author>Janka Petravic</author>
    <author>Ruth</author>
    <author>Sam</author>
    <author xml:space="preserve"> Janka Petravic</author>
  </authors>
  <commentList>
    <comment ref="E6" authorId="0">
      <text>
        <r>
          <rPr>
            <b/>
            <sz val="9"/>
            <color indexed="81"/>
            <rFont val="Arial"/>
            <family val="2"/>
          </rPr>
          <t>Janka Petravic:</t>
        </r>
        <r>
          <rPr>
            <sz val="9"/>
            <color indexed="81"/>
            <rFont val="Arial"/>
            <family val="2"/>
          </rPr>
          <t xml:space="preserve">
food insecure - default poor</t>
        </r>
      </text>
    </comment>
    <comment ref="E7" authorId="1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poor, not in malaria area
</t>
        </r>
      </text>
    </comment>
    <comment ref="E8" authorId="1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poor, in malaria area
</t>
        </r>
      </text>
    </comment>
    <comment ref="E9" authorId="1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poor, not in malaria area</t>
        </r>
      </text>
    </comment>
    <comment ref="E10" authorId="1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poor, in malaria area</t>
        </r>
      </text>
    </comment>
    <comment ref="D11" authorId="2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Fraction poor</t>
        </r>
      </text>
    </comment>
    <comment ref="B19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B20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A22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Coverage of these interventions is mutually exclusive</t>
        </r>
      </text>
    </comment>
    <comment ref="L22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In baseline year, assuming only non-pregnant go to school</t>
        </r>
      </text>
    </comment>
    <comment ref="L23" authorId="0">
      <text>
        <r>
          <rPr>
            <b/>
            <sz val="9"/>
            <color indexed="81"/>
            <rFont val="Arial"/>
            <family val="2"/>
          </rPr>
          <t>Janka Petravic:</t>
        </r>
        <r>
          <rPr>
            <sz val="9"/>
            <color indexed="81"/>
            <rFont val="Arial"/>
            <family val="2"/>
          </rPr>
          <t xml:space="preserve">
food insecure - default poor</t>
        </r>
      </text>
    </comment>
    <comment ref="L29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In baseline year, assuming only non-pregnant go to school</t>
        </r>
      </text>
    </comment>
    <comment ref="L30" authorId="0">
      <text>
        <r>
          <rPr>
            <b/>
            <sz val="9"/>
            <color indexed="81"/>
            <rFont val="Arial"/>
            <family val="2"/>
          </rPr>
          <t>Janka Petravic:</t>
        </r>
        <r>
          <rPr>
            <sz val="9"/>
            <color indexed="81"/>
            <rFont val="Arial"/>
            <family val="2"/>
          </rPr>
          <t xml:space="preserve">
food insecure - default poor</t>
        </r>
      </text>
    </comment>
    <comment ref="E38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wheat</t>
        </r>
      </text>
    </comment>
    <comment ref="F38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wheat</t>
        </r>
      </text>
    </comment>
    <comment ref="G38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wheat</t>
        </r>
      </text>
    </comment>
    <comment ref="L38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wheat</t>
        </r>
      </text>
    </comment>
    <comment ref="E39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maize</t>
        </r>
      </text>
    </comment>
    <comment ref="F39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maize</t>
        </r>
      </text>
    </comment>
    <comment ref="G39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maize</t>
        </r>
      </text>
    </comment>
    <comment ref="L39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maize</t>
        </r>
      </text>
    </comment>
    <comment ref="E40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rice</t>
        </r>
      </text>
    </comment>
    <comment ref="F40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rice</t>
        </r>
      </text>
    </comment>
    <comment ref="G40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rice</t>
        </r>
      </text>
    </comment>
    <comment ref="L40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rice</t>
        </r>
      </text>
    </comment>
    <comment ref="C42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At risk from malaria</t>
        </r>
      </text>
    </comment>
    <comment ref="D42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At risk from malaria</t>
        </r>
      </text>
    </comment>
    <comment ref="E42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At risk from malaria</t>
        </r>
      </text>
    </comment>
    <comment ref="F42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At risk from malaria</t>
        </r>
      </text>
    </comment>
    <comment ref="G42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At risk from malaria</t>
        </r>
      </text>
    </comment>
    <comment ref="L42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At risk from malaria</t>
        </r>
      </text>
    </comment>
    <comment ref="E43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wheat</t>
        </r>
      </text>
    </comment>
    <comment ref="F43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wheat</t>
        </r>
      </text>
    </comment>
    <comment ref="G43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wheat</t>
        </r>
      </text>
    </comment>
    <comment ref="L43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wheat</t>
        </r>
      </text>
    </comment>
    <comment ref="E44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maize</t>
        </r>
      </text>
    </comment>
    <comment ref="F44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maize</t>
        </r>
      </text>
    </comment>
    <comment ref="G44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maize</t>
        </r>
      </text>
    </comment>
    <comment ref="L44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maize</t>
        </r>
      </text>
    </comment>
    <comment ref="E45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rice</t>
        </r>
      </text>
    </comment>
    <comment ref="F45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rice</t>
        </r>
      </text>
    </comment>
    <comment ref="G45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rice</t>
        </r>
      </text>
    </comment>
    <comment ref="L45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rice</t>
        </r>
      </text>
    </comment>
  </commentList>
</comments>
</file>

<file path=xl/comments18.xml><?xml version="1.0" encoding="utf-8"?>
<comments xmlns="http://schemas.openxmlformats.org/spreadsheetml/2006/main">
  <authors>
    <author>Sam</author>
    <author>Microsoft Office User</author>
    <author xml:space="preserve"> Janka Petravic</author>
  </authors>
  <commentList>
    <comment ref="B1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 of another</t>
        </r>
      </text>
    </comment>
    <comment ref="C1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 of another</t>
        </r>
      </text>
    </comment>
    <comment ref="A7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Same effect as iron fortification</t>
        </r>
      </text>
    </comment>
    <comment ref="A12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There is no unit cost for this to impact the budget.</t>
        </r>
      </text>
    </comment>
    <comment ref="A13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There is no unit cost for this to impact the budget.</t>
        </r>
      </text>
    </comment>
    <comment ref="A22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A24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</commentList>
</comments>
</file>

<file path=xl/comments19.xml><?xml version="1.0" encoding="utf-8"?>
<comments xmlns="http://schemas.openxmlformats.org/spreadsheetml/2006/main">
  <authors>
    <author>Microsoft Office User</author>
    <author>Ruth</author>
    <author xml:space="preserve"> Janka Petravic</author>
    <author>Sam</author>
  </authors>
  <commentList>
    <comment ref="D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Per person per year</t>
        </r>
      </text>
    </comment>
    <comment ref="D5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orton Copenhagen Consensus 2008</t>
        </r>
      </text>
    </comment>
    <comment ref="C6" authorId="1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This is the fraction of the population eating these staples and belongs here.</t>
        </r>
      </text>
    </comment>
    <comment ref="D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orton Copenhagen Consensus 2008</t>
        </r>
      </text>
    </comment>
    <comment ref="A7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Same effect as iron fortification</t>
        </r>
      </text>
    </comment>
    <comment ref="D7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orton Copenhagen Consensus 2008</t>
        </r>
      </text>
    </comment>
    <comment ref="A12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There is no unit cost for this to impact the budget.</t>
        </r>
      </text>
    </comment>
    <comment ref="D12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Government subsidy</t>
        </r>
      </text>
    </comment>
    <comment ref="A13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There is no unit cost for this to impact the budget.</t>
        </r>
      </text>
    </comment>
    <comment ref="D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Government subsidy</t>
        </r>
      </text>
    </comment>
    <comment ref="A22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D2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 data in the book, made up as = to IFAS for non-pregnant in hospital</t>
        </r>
      </text>
    </comment>
    <comment ref="A24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B24" authorId="1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fictional</t>
        </r>
      </text>
    </comment>
    <comment ref="D25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orton Copenhagen Consensus 2008</t>
        </r>
      </text>
    </comment>
    <comment ref="C27" authorId="1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This is the fraction of the population eating these staples and belongs here.</t>
        </r>
      </text>
    </comment>
    <comment ref="B29" authorId="1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fictional</t>
        </r>
      </text>
    </comment>
    <comment ref="D29" authorId="3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From Nick</t>
        </r>
      </text>
    </comment>
    <comment ref="D34" authorId="1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made up
Janka: add $1 as cost of sprinkles</t>
        </r>
      </text>
    </comment>
    <comment ref="D35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Horton CCC 2008: $0.9 -&gt; use $1 because of inflation</t>
        </r>
      </text>
    </comment>
    <comment ref="D37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Made up, a bit less per treatment than PPCF per year</t>
        </r>
      </text>
    </comment>
  </commentList>
</comments>
</file>

<file path=xl/sharedStrings.xml><?xml version="1.0" encoding="utf-8"?>
<sst xmlns="http://schemas.openxmlformats.org/spreadsheetml/2006/main" count="1091" uniqueCount="257">
  <si>
    <t>year</t>
  </si>
  <si>
    <t>population U5</t>
  </si>
  <si>
    <t>number of births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</si>
  <si>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</si>
  <si>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</si>
  <si>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</si>
  <si>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</si>
  <si>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</si>
  <si>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</si>
  <si>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</si>
  <si>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</si>
  <si>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</si>
  <si>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</si>
  <si>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</si>
  <si>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</si>
  <si>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</si>
  <si>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</si>
  <si>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</si>
  <si>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</si>
  <si>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</si>
  <si>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</si>
  <si>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</si>
  <si>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</si>
  <si>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</si>
  <si>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other</t>
  </si>
  <si>
    <t>moderate</t>
  </si>
  <si>
    <t>high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</si>
  <si>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</si>
  <si>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</si>
  <si>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</si>
  <si>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</si>
  <si>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</si>
  <si>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</si>
  <si>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</si>
  <si>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</si>
  <si>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</si>
  <si>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</si>
  <si>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</si>
  <si>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</si>
  <si>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</si>
  <si>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</si>
  <si>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</si>
  <si>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Term AGA</t>
  </si>
  <si>
    <t>Neonatal congenital anomalies</t>
  </si>
  <si>
    <t>Complementary feeding (food secure with promotion)</t>
  </si>
  <si>
    <t>Complementary feeding (food secure without promotion)</t>
  </si>
  <si>
    <t>Complementary feeding (food insecure with neither promotion nor supplementation)</t>
  </si>
  <si>
    <t>Vitamin A supplementation</t>
  </si>
  <si>
    <t>Outcome</t>
  </si>
  <si>
    <t>effectiveness</t>
  </si>
  <si>
    <t>pregnant women</t>
  </si>
  <si>
    <t>affected fraction</t>
  </si>
  <si>
    <t>Prophylactic zinc supplementation</t>
  </si>
  <si>
    <t>Breastfeeding promotion</t>
  </si>
  <si>
    <t>Complementary feeding education</t>
  </si>
  <si>
    <t>Balanced energy-protein supplementation</t>
  </si>
  <si>
    <t>RR of death</t>
  </si>
  <si>
    <t>Fraction of births</t>
  </si>
  <si>
    <t>Indicator</t>
  </si>
  <si>
    <t>Current year</t>
  </si>
  <si>
    <t>children under 5</t>
  </si>
  <si>
    <t>total WRA</t>
  </si>
  <si>
    <t>Stunting progression</t>
  </si>
  <si>
    <t>Effectiveness mortality</t>
  </si>
  <si>
    <t>Effectiveness incidence</t>
  </si>
  <si>
    <t>fraction food insecure (default poor)</t>
  </si>
  <si>
    <t>school attendance WRA 15-19</t>
  </si>
  <si>
    <t>fraction at risk of malaria</t>
  </si>
  <si>
    <t>teenage %WRA</t>
  </si>
  <si>
    <t>Food</t>
  </si>
  <si>
    <t>fraction on other staples</t>
  </si>
  <si>
    <t>fraction of subsistence farming</t>
  </si>
  <si>
    <t>Children</t>
  </si>
  <si>
    <t>Pregnant women</t>
  </si>
  <si>
    <t>Sprinkles</t>
  </si>
  <si>
    <t>Public provision of complementary foods with iron</t>
  </si>
  <si>
    <t>Broad population group</t>
  </si>
  <si>
    <t>Iron and folic acid supplementation for pregnant women</t>
  </si>
  <si>
    <t>Long-lasting insecticide-treated bednets</t>
  </si>
  <si>
    <t>General population</t>
  </si>
  <si>
    <t>Iron fortification of wheat flour</t>
  </si>
  <si>
    <t>Iron fortification of maize</t>
  </si>
  <si>
    <t>Iron fortification of rice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</si>
  <si>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</si>
  <si>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</si>
  <si>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</si>
  <si>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</si>
  <si>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</si>
  <si>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</si>
  <si>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</si>
  <si>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</si>
  <si>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</si>
  <si>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</si>
  <si>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</si>
  <si>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fraction eating rice</t>
  </si>
  <si>
    <t>fraction eating wheat</t>
  </si>
  <si>
    <t>fraction eating maize</t>
  </si>
  <si>
    <t>Iron and iodine fortification of salt</t>
  </si>
  <si>
    <t>All</t>
  </si>
  <si>
    <t>Population data</t>
  </si>
  <si>
    <t>Values</t>
  </si>
  <si>
    <t>Data field</t>
  </si>
  <si>
    <t>Affected fraction</t>
  </si>
  <si>
    <t>Age distribution pregnant</t>
  </si>
  <si>
    <t>Complementary feeding (food insecure with promotion and supplementation) with iron</t>
  </si>
  <si>
    <t>Women of reproductive age</t>
  </si>
  <si>
    <t>total population</t>
  </si>
  <si>
    <t>abortion</t>
  </si>
  <si>
    <t>stillbirth</t>
  </si>
  <si>
    <t>Mortality rates</t>
  </si>
  <si>
    <t>Complementary feeding (food insecure with promotion and supplementation)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</si>
  <si>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</si>
  <si>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</si>
  <si>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</si>
  <si>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</si>
  <si>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</si>
  <si>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</si>
  <si>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</si>
  <si>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</si>
  <si>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</si>
  <si>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IFAS poor: school</t>
  </si>
  <si>
    <t>IFAS poor: community</t>
  </si>
  <si>
    <t>IFAS poor: hospital</t>
  </si>
  <si>
    <t>IFAS not poor: school</t>
  </si>
  <si>
    <t>IFAS not poor: community</t>
  </si>
  <si>
    <t>IFAS not poor: hospital</t>
  </si>
  <si>
    <t>IFAS not poor: retailer</t>
  </si>
  <si>
    <t>Public provision of complementary foods</t>
  </si>
  <si>
    <t>IFAS poor: school (malaria area)</t>
  </si>
  <si>
    <t>IFAS poor: community (malaria area)</t>
  </si>
  <si>
    <t>IFAS poor: hospital (malaria area)</t>
  </si>
  <si>
    <t>IFAS not poor: school (malaria area)</t>
  </si>
  <si>
    <t>IFAS not poor: community (malaria area)</t>
  </si>
  <si>
    <t>IFAS not poor: hospital (malaria area)</t>
  </si>
  <si>
    <t>IFAS not poor: retailer (malaria area)</t>
  </si>
  <si>
    <t>Multiple micronutrient supplementation</t>
  </si>
  <si>
    <t>Public provision of complementary foods with iron (malaria area)</t>
  </si>
  <si>
    <t>Sprinkles (malaria area)</t>
  </si>
  <si>
    <t>Multiple micronutrient supplementation (malaria area)</t>
  </si>
  <si>
    <t>Iron and folic acid supplementation for pregnant women (malaria area)</t>
  </si>
  <si>
    <t>Zinc supplementation</t>
  </si>
  <si>
    <t>saturation coverage</t>
  </si>
  <si>
    <t>unit cost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</si>
  <si>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</si>
  <si>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</si>
  <si>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</si>
  <si>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</si>
  <si>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</si>
  <si>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</si>
  <si>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OR SAM by condition</t>
  </si>
  <si>
    <t>OR MAM by condition</t>
  </si>
  <si>
    <t>Treatment of MAM</t>
  </si>
  <si>
    <t>Treatment of SAM</t>
  </si>
  <si>
    <t>Health facility</t>
  </si>
  <si>
    <t>Community</t>
  </si>
  <si>
    <t>Delivery mode</t>
  </si>
  <si>
    <t>Behaviour</t>
  </si>
  <si>
    <t>OR for correct breastfeeding</t>
  </si>
  <si>
    <t>OR for correct complementary feeding</t>
  </si>
  <si>
    <t>Target population</t>
  </si>
  <si>
    <t>IYCF package</t>
  </si>
  <si>
    <t>IYCF 1</t>
  </si>
  <si>
    <t>IYCF 2</t>
  </si>
  <si>
    <t>IYCF 3</t>
  </si>
  <si>
    <t>Mass media</t>
  </si>
  <si>
    <t>x</t>
  </si>
  <si>
    <t>Condom</t>
  </si>
  <si>
    <t>Male sterilization</t>
  </si>
  <si>
    <t>Female sterilization</t>
  </si>
  <si>
    <t>Pill</t>
  </si>
  <si>
    <t>Withdrawal</t>
  </si>
  <si>
    <t>Injectable</t>
  </si>
  <si>
    <t>Implant</t>
  </si>
  <si>
    <t>Fertility awareness</t>
  </si>
  <si>
    <t>IUD</t>
  </si>
  <si>
    <t>Method</t>
  </si>
  <si>
    <t>Effectiveness</t>
  </si>
  <si>
    <t>fraction PW attending health facility</t>
  </si>
  <si>
    <t>fraction children attending health facility</t>
  </si>
  <si>
    <t>unmet need for family planning</t>
  </si>
  <si>
    <t>OR for food security groups</t>
  </si>
  <si>
    <t>Package information</t>
  </si>
  <si>
    <t>Target populations</t>
  </si>
  <si>
    <t>Unit costs</t>
  </si>
  <si>
    <t>Cost</t>
  </si>
  <si>
    <t>Family Planning</t>
  </si>
  <si>
    <t>Proportional Cost</t>
  </si>
  <si>
    <t>OR for stunting</t>
  </si>
  <si>
    <t>maternal mortality</t>
  </si>
  <si>
    <t>neonatal mortality</t>
  </si>
  <si>
    <t>infant mortality</t>
  </si>
  <si>
    <t>under 5 mortality</t>
  </si>
  <si>
    <t>OR stunting progression</t>
  </si>
  <si>
    <t>Age</t>
  </si>
  <si>
    <t>Practice</t>
  </si>
  <si>
    <t>RR of death by cause</t>
  </si>
  <si>
    <t>OR for condition</t>
  </si>
  <si>
    <t>Anaemia type</t>
  </si>
  <si>
    <t>Prevalence of all anaemia</t>
  </si>
  <si>
    <t>Prevalence of iron deficiency anaemia</t>
  </si>
  <si>
    <t>Fraction anaemia that is severe</t>
  </si>
  <si>
    <t>Relative risks</t>
  </si>
  <si>
    <t>Odds ratios</t>
  </si>
  <si>
    <t>Program</t>
  </si>
  <si>
    <t>Anaemia</t>
  </si>
  <si>
    <t>Family planning</t>
  </si>
  <si>
    <t>not anaemic</t>
  </si>
  <si>
    <t>anaemic</t>
  </si>
  <si>
    <t>PW population</t>
  </si>
  <si>
    <t>Non-pregnant women population</t>
  </si>
  <si>
    <t>severe maternal anemia</t>
  </si>
  <si>
    <t>stunting</t>
  </si>
  <si>
    <t>baseline coverage</t>
  </si>
  <si>
    <t>Diarrhoea</t>
  </si>
  <si>
    <t>Child diarrhoea</t>
  </si>
  <si>
    <t>Diarrhoea incidence</t>
  </si>
  <si>
    <t>Severe diarrhoea</t>
  </si>
  <si>
    <t>Neonatal diarrhoea</t>
  </si>
  <si>
    <t>OR anaemia by condition</t>
  </si>
  <si>
    <t>OR stunting by condition</t>
  </si>
  <si>
    <t>fraction MAM to SAM</t>
  </si>
  <si>
    <t>fraction SAM to MAM</t>
  </si>
  <si>
    <t>Birth outcomes</t>
  </si>
  <si>
    <t>Mortality</t>
  </si>
  <si>
    <t>Threshold dependency</t>
  </si>
  <si>
    <t>Exclusion dependency</t>
  </si>
  <si>
    <t>fraction severe diarrhoea</t>
  </si>
  <si>
    <t>Wasting prevention</t>
  </si>
  <si>
    <t>Wasting treatment</t>
  </si>
  <si>
    <t>Public provision of complementary foods with iron, Public provision of complementary foods with iron (malaria area)</t>
  </si>
  <si>
    <t>Index</t>
  </si>
  <si>
    <t>Label</t>
  </si>
  <si>
    <t>Fraction</t>
  </si>
  <si>
    <t>Birth age order</t>
  </si>
  <si>
    <t>Less than 18 years first birth</t>
  </si>
  <si>
    <t>Less than 18 years second and third births</t>
  </si>
  <si>
    <t>Less than 18 years greater than third birth</t>
  </si>
  <si>
    <t>18 - 34 years old first birth</t>
  </si>
  <si>
    <t>18 - 34 years old second and third births</t>
  </si>
  <si>
    <t>18 - 34 years old greater than third birth</t>
  </si>
  <si>
    <t>35-49 years old first birth</t>
  </si>
  <si>
    <t>35-49 years old second and third births</t>
  </si>
  <si>
    <t>35-49 years old greater than third birth</t>
  </si>
  <si>
    <t>Birth intervals</t>
  </si>
  <si>
    <t>First birth</t>
  </si>
  <si>
    <t>less than 18 months</t>
  </si>
  <si>
    <t>18-23 months</t>
  </si>
  <si>
    <t>24 months or greater</t>
  </si>
  <si>
    <t>RR age order</t>
  </si>
  <si>
    <t>RR interval</t>
  </si>
  <si>
    <t>Age group</t>
  </si>
  <si>
    <t>Include in analysis</t>
  </si>
  <si>
    <t>Condition or program</t>
  </si>
  <si>
    <t>OR stunting by program</t>
  </si>
  <si>
    <t>OR for correct breastfeeding by program</t>
  </si>
  <si>
    <t>OR SAM by program</t>
  </si>
  <si>
    <t>OR MAM by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</si>
</sst>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00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1"/>
      <color rgb="FF000000"/>
      <name val="Cambria"/>
      <family val="1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6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24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4" fontId="4" fillId="0" borderId="0" xfId="0" applyNumberFormat="1" applyFont="1"/>
    <xf numFmtId="0" fontId="13" fillId="0" borderId="0" xfId="0" applyFont="1" applyAlignment="1"/>
    <xf numFmtId="0" fontId="0" fillId="0" borderId="0" xfId="0" applyFont="1" applyFill="1" applyAlignment="1"/>
    <xf numFmtId="0" fontId="4" fillId="0" borderId="0" xfId="0" applyFont="1" applyFill="1" applyAlignment="1"/>
    <xf numFmtId="0" fontId="4" fillId="2" borderId="1" xfId="0" applyFont="1" applyFill="1" applyBorder="1" applyAlignment="1"/>
    <xf numFmtId="0" fontId="3" fillId="2" borderId="1" xfId="0" applyFont="1" applyFill="1" applyBorder="1" applyAlignment="1"/>
    <xf numFmtId="2" fontId="0" fillId="2" borderId="1" xfId="0" applyNumberFormat="1" applyFont="1" applyFill="1" applyBorder="1" applyAlignment="1">
      <alignment horizontal="right"/>
    </xf>
    <xf numFmtId="3" fontId="13" fillId="2" borderId="1" xfId="0" applyNumberFormat="1" applyFont="1" applyFill="1" applyBorder="1" applyAlignment="1">
      <alignment horizontal="right"/>
    </xf>
    <xf numFmtId="2" fontId="13" fillId="2" borderId="1" xfId="0" applyNumberFormat="1" applyFont="1" applyFill="1" applyBorder="1" applyAlignment="1">
      <alignment horizontal="right"/>
    </xf>
    <xf numFmtId="3" fontId="14" fillId="0" borderId="1" xfId="0" applyNumberFormat="1" applyFont="1" applyFill="1" applyBorder="1" applyAlignment="1">
      <alignment horizontal="right"/>
    </xf>
    <xf numFmtId="0" fontId="13" fillId="2" borderId="1" xfId="0" applyFont="1" applyFill="1" applyBorder="1" applyAlignment="1"/>
    <xf numFmtId="0" fontId="14" fillId="0" borderId="1" xfId="0" applyFont="1" applyFill="1" applyBorder="1" applyAlignment="1"/>
    <xf numFmtId="3" fontId="5" fillId="2" borderId="1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/>
    <xf numFmtId="164" fontId="14" fillId="0" borderId="0" xfId="0" applyNumberFormat="1" applyFont="1" applyAlignment="1"/>
    <xf numFmtId="164" fontId="14" fillId="0" borderId="0" xfId="9" applyNumberFormat="1" applyFont="1" applyAlignment="1"/>
    <xf numFmtId="10" fontId="14" fillId="0" borderId="0" xfId="10" applyNumberFormat="1" applyFont="1" applyAlignment="1"/>
    <xf numFmtId="0" fontId="0" fillId="3" borderId="0" xfId="0" applyFont="1" applyFill="1" applyAlignment="1"/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Fill="1" applyBorder="1" applyAlignment="1"/>
    <xf numFmtId="0" fontId="0" fillId="2" borderId="1" xfId="0" applyFont="1" applyFill="1" applyBorder="1" applyAlignment="1"/>
    <xf numFmtId="0" fontId="0" fillId="0" borderId="0" xfId="0" applyFont="1" applyAlignment="1">
      <alignment horizontal="center"/>
    </xf>
    <xf numFmtId="166" fontId="13" fillId="2" borderId="1" xfId="10" applyNumberFormat="1" applyFont="1" applyFill="1" applyBorder="1" applyAlignment="1"/>
    <xf numFmtId="0" fontId="13" fillId="4" borderId="1" xfId="0" applyFont="1" applyFill="1" applyBorder="1" applyAlignment="1"/>
    <xf numFmtId="0" fontId="0" fillId="5" borderId="0" xfId="0" applyFont="1" applyFill="1" applyAlignment="1"/>
    <xf numFmtId="4" fontId="4" fillId="0" borderId="0" xfId="0" applyNumberFormat="1" applyFont="1" applyAlignment="1"/>
    <xf numFmtId="10" fontId="0" fillId="4" borderId="1" xfId="0" applyNumberFormat="1" applyFont="1" applyFill="1" applyBorder="1" applyAlignment="1"/>
    <xf numFmtId="0" fontId="2" fillId="0" borderId="0" xfId="0" applyFont="1"/>
    <xf numFmtId="164" fontId="13" fillId="2" borderId="1" xfId="10" applyNumberFormat="1" applyFont="1" applyFill="1" applyBorder="1" applyAlignment="1"/>
    <xf numFmtId="164" fontId="13" fillId="0" borderId="0" xfId="10" applyNumberFormat="1" applyFont="1" applyFill="1" applyBorder="1" applyAlignment="1"/>
    <xf numFmtId="164" fontId="13" fillId="2" borderId="1" xfId="9" applyNumberFormat="1" applyFont="1" applyFill="1" applyBorder="1" applyAlignment="1"/>
    <xf numFmtId="164" fontId="0" fillId="0" borderId="0" xfId="9" applyNumberFormat="1" applyFont="1" applyAlignment="1"/>
    <xf numFmtId="165" fontId="0" fillId="0" borderId="0" xfId="0" applyNumberFormat="1" applyFont="1" applyAlignment="1"/>
    <xf numFmtId="165" fontId="0" fillId="4" borderId="0" xfId="0" applyNumberFormat="1" applyFont="1" applyFill="1" applyAlignment="1"/>
    <xf numFmtId="1" fontId="4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4" borderId="0" xfId="0" applyFont="1" applyFill="1" applyAlignment="1"/>
    <xf numFmtId="0" fontId="4" fillId="4" borderId="0" xfId="0" applyFont="1" applyFill="1" applyAlignment="1"/>
    <xf numFmtId="0" fontId="4" fillId="4" borderId="0" xfId="0" applyFont="1" applyFill="1" applyAlignment="1">
      <alignment horizontal="right"/>
    </xf>
    <xf numFmtId="0" fontId="0" fillId="6" borderId="1" xfId="0" applyFont="1" applyFill="1" applyBorder="1" applyAlignment="1"/>
    <xf numFmtId="0" fontId="3" fillId="6" borderId="1" xfId="0" applyFont="1" applyFill="1" applyBorder="1" applyAlignment="1"/>
    <xf numFmtId="0" fontId="4" fillId="7" borderId="0" xfId="0" applyFont="1" applyFill="1" applyAlignment="1"/>
    <xf numFmtId="0" fontId="4" fillId="7" borderId="0" xfId="0" applyFont="1" applyFill="1" applyAlignment="1">
      <alignment horizontal="right"/>
    </xf>
    <xf numFmtId="0" fontId="4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2" fontId="0" fillId="0" borderId="0" xfId="0" applyNumberFormat="1" applyFont="1" applyAlignment="1"/>
    <xf numFmtId="0" fontId="13" fillId="0" borderId="0" xfId="0" applyFont="1" applyFill="1" applyAlignment="1"/>
    <xf numFmtId="2" fontId="0" fillId="0" borderId="0" xfId="0" applyNumberFormat="1" applyFont="1" applyFill="1" applyAlignment="1"/>
    <xf numFmtId="0" fontId="4" fillId="8" borderId="0" xfId="0" applyFont="1" applyFill="1" applyAlignment="1"/>
    <xf numFmtId="0" fontId="13" fillId="8" borderId="0" xfId="0" applyFont="1" applyFill="1" applyAlignment="1"/>
    <xf numFmtId="0" fontId="0" fillId="8" borderId="0" xfId="0" applyFont="1" applyFill="1" applyAlignment="1"/>
    <xf numFmtId="0" fontId="13" fillId="0" borderId="0" xfId="0" applyFont="1" applyFill="1" applyAlignment="1">
      <alignment horizontal="center" vertical="center"/>
    </xf>
    <xf numFmtId="2" fontId="0" fillId="4" borderId="0" xfId="0" applyNumberFormat="1" applyFont="1" applyFill="1" applyAlignment="1"/>
    <xf numFmtId="0" fontId="17" fillId="0" borderId="0" xfId="0" applyFont="1" applyAlignment="1"/>
    <xf numFmtId="0" fontId="18" fillId="0" borderId="0" xfId="0" applyFont="1" applyAlignment="1"/>
    <xf numFmtId="0" fontId="18" fillId="0" borderId="0" xfId="0" applyNumberFormat="1" applyFont="1" applyAlignment="1"/>
    <xf numFmtId="0" fontId="13" fillId="0" borderId="0" xfId="0" applyFont="1" applyAlignment="1">
      <alignment horizontal="center" vertical="center"/>
    </xf>
    <xf numFmtId="0" fontId="13" fillId="7" borderId="0" xfId="0" applyFont="1" applyFill="1" applyAlignment="1"/>
    <xf numFmtId="0" fontId="4" fillId="10" borderId="0" xfId="0" applyFont="1" applyFill="1" applyAlignment="1"/>
    <xf numFmtId="2" fontId="4" fillId="4" borderId="0" xfId="0" applyNumberFormat="1" applyFont="1" applyFill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0" xfId="0" applyNumberFormat="1" applyFont="1" applyFill="1" applyAlignment="1"/>
    <xf numFmtId="0" fontId="3" fillId="2" borderId="3" xfId="0" applyFont="1" applyFill="1" applyBorder="1" applyAlignment="1"/>
    <xf numFmtId="0" fontId="17" fillId="0" borderId="0" xfId="0" applyFont="1" applyFill="1" applyBorder="1" applyAlignment="1"/>
    <xf numFmtId="0" fontId="13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2" fontId="0" fillId="7" borderId="0" xfId="0" applyNumberFormat="1" applyFont="1" applyFill="1" applyAlignment="1"/>
    <xf numFmtId="0" fontId="13" fillId="0" borderId="4" xfId="0" applyFont="1" applyBorder="1" applyAlignment="1"/>
    <xf numFmtId="0" fontId="0" fillId="0" borderId="5" xfId="0" applyFont="1" applyBorder="1" applyAlignment="1"/>
    <xf numFmtId="0" fontId="0" fillId="9" borderId="6" xfId="0" applyFont="1" applyFill="1" applyBorder="1" applyAlignment="1"/>
    <xf numFmtId="0" fontId="0" fillId="0" borderId="7" xfId="0" applyFont="1" applyBorder="1" applyAlignment="1"/>
    <xf numFmtId="0" fontId="0" fillId="0" borderId="0" xfId="0" applyFont="1" applyBorder="1" applyAlignment="1"/>
    <xf numFmtId="0" fontId="0" fillId="9" borderId="8" xfId="0" applyFont="1" applyFill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9" borderId="10" xfId="0" applyFont="1" applyFill="1" applyBorder="1" applyAlignment="1"/>
    <xf numFmtId="0" fontId="0" fillId="0" borderId="11" xfId="0" applyFont="1" applyBorder="1" applyAlignment="1"/>
    <xf numFmtId="10" fontId="4" fillId="2" borderId="1" xfId="0" applyNumberFormat="1" applyFont="1" applyFill="1" applyBorder="1" applyAlignment="1"/>
    <xf numFmtId="10" fontId="0" fillId="2" borderId="2" xfId="0" applyNumberFormat="1" applyFont="1" applyFill="1" applyBorder="1" applyAlignment="1"/>
    <xf numFmtId="0" fontId="1" fillId="0" borderId="0" xfId="0" applyFont="1"/>
    <xf numFmtId="0" fontId="14" fillId="0" borderId="0" xfId="0" applyFont="1" applyFill="1" applyBorder="1" applyAlignment="1"/>
    <xf numFmtId="10" fontId="0" fillId="2" borderId="1" xfId="0" applyNumberFormat="1" applyFont="1" applyFill="1" applyBorder="1" applyAlignment="1"/>
    <xf numFmtId="10" fontId="5" fillId="2" borderId="1" xfId="10" applyNumberFormat="1" applyFont="1" applyFill="1" applyBorder="1" applyAlignment="1"/>
    <xf numFmtId="0" fontId="13" fillId="2" borderId="1" xfId="0" applyNumberFormat="1" applyFont="1" applyFill="1" applyBorder="1" applyAlignment="1"/>
    <xf numFmtId="0" fontId="3" fillId="2" borderId="0" xfId="0" applyFont="1" applyFill="1" applyBorder="1" applyAlignment="1"/>
    <xf numFmtId="0" fontId="3" fillId="2" borderId="2" xfId="0" applyFont="1" applyFill="1" applyBorder="1" applyAlignment="1"/>
    <xf numFmtId="0" fontId="13" fillId="2" borderId="2" xfId="0" applyFont="1" applyFill="1" applyBorder="1" applyAlignment="1"/>
    <xf numFmtId="0" fontId="13" fillId="6" borderId="1" xfId="0" applyFont="1" applyFill="1" applyBorder="1" applyAlignment="1"/>
    <xf numFmtId="10" fontId="13" fillId="2" borderId="1" xfId="0" applyNumberFormat="1" applyFont="1" applyFill="1" applyBorder="1" applyAlignment="1">
      <alignment horizontal="right"/>
    </xf>
    <xf numFmtId="10" fontId="0" fillId="0" borderId="0" xfId="0" applyNumberFormat="1" applyFont="1" applyAlignment="1"/>
    <xf numFmtId="164" fontId="0" fillId="0" borderId="0" xfId="0" applyNumberFormat="1" applyFont="1" applyAlignment="1"/>
    <xf numFmtId="43" fontId="0" fillId="0" borderId="0" xfId="0" applyNumberFormat="1" applyFont="1" applyAlignment="1"/>
    <xf numFmtId="164" fontId="13" fillId="2" borderId="3" xfId="10" applyNumberFormat="1" applyFont="1" applyFill="1" applyBorder="1" applyAlignment="1"/>
    <xf numFmtId="164" fontId="5" fillId="0" borderId="0" xfId="10" applyNumberFormat="1" applyFont="1" applyFill="1" applyBorder="1" applyAlignment="1"/>
    <xf numFmtId="1" fontId="13" fillId="0" borderId="0" xfId="0" applyNumberFormat="1" applyFont="1" applyAlignment="1"/>
    <xf numFmtId="0" fontId="13" fillId="0" borderId="0" xfId="0" applyFont="1" applyAlignment="1">
      <alignment wrapText="1"/>
    </xf>
    <xf numFmtId="0" fontId="4" fillId="11" borderId="0" xfId="0" applyFont="1" applyFill="1" applyBorder="1" applyAlignment="1">
      <alignment horizontal="right" wrapText="1"/>
    </xf>
    <xf numFmtId="9" fontId="0" fillId="0" borderId="0" xfId="0" applyNumberFormat="1" applyFont="1" applyAlignment="1"/>
    <xf numFmtId="0" fontId="4" fillId="8" borderId="0" xfId="0" applyFont="1" applyFill="1" applyBorder="1" applyAlignment="1">
      <alignment horizontal="right" wrapText="1"/>
    </xf>
    <xf numFmtId="0" fontId="4" fillId="12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 wrapText="1"/>
    </xf>
    <xf numFmtId="0" fontId="4" fillId="11" borderId="0" xfId="0" applyFont="1" applyFill="1" applyBorder="1" applyAlignment="1">
      <alignment horizontal="left" vertical="top" wrapText="1"/>
    </xf>
    <xf numFmtId="0" fontId="4" fillId="11" borderId="0" xfId="0" applyFont="1" applyFill="1" applyBorder="1" applyAlignment="1">
      <alignment horizontal="right"/>
    </xf>
    <xf numFmtId="0" fontId="4" fillId="0" borderId="0" xfId="0" applyNumberFormat="1" applyFont="1" applyFill="1" applyBorder="1" applyAlignment="1">
      <alignment horizontal="right" wrapText="1"/>
    </xf>
    <xf numFmtId="0" fontId="0" fillId="0" borderId="0" xfId="0" applyNumberFormat="1" applyFont="1" applyAlignment="1"/>
    <xf numFmtId="0" fontId="4" fillId="8" borderId="0" xfId="0" applyFont="1" applyFill="1" applyBorder="1" applyAlignment="1">
      <alignment horizontal="right"/>
    </xf>
    <xf numFmtId="0" fontId="4" fillId="12" borderId="0" xfId="0" applyFont="1" applyFill="1" applyBorder="1" applyAlignment="1">
      <alignment horizontal="right"/>
    </xf>
    <xf numFmtId="0" fontId="4" fillId="0" borderId="0" xfId="0" applyNumberFormat="1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right"/>
    </xf>
    <xf numFmtId="0" fontId="4" fillId="0" borderId="0" xfId="0" applyNumberFormat="1" applyFont="1" applyFill="1" applyBorder="1" applyAlignment="1">
      <alignment horizontal="right" vertical="center" wrapText="1"/>
    </xf>
    <xf numFmtId="0" fontId="13" fillId="0" borderId="0" xfId="0" applyFont="1" applyAlignment="1">
      <alignment horizontal="center" vertical="center"/>
    </xf>
  </cellXfs>
  <cellStyles count="663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Normal" xfId="0" builtinId="0"/>
    <cellStyle name="Percent" xfId="10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47</xdr:row>
      <xdr:rowOff>123825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7"/>
  <sheetViews>
    <sheetView workbookViewId="0">
      <selection activeCell="C17" sqref="C17"/>
    </sheetView>
  </sheetViews>
  <sheetFormatPr baseColWidth="10" defaultColWidth="14.5" defaultRowHeight="15.75" customHeight="1" x14ac:dyDescent="0.15"/>
  <cols>
    <col min="1" max="1" width="22.6640625" customWidth="1"/>
    <col min="2" max="2" width="27.6640625" customWidth="1"/>
  </cols>
  <sheetData>
    <row r="1" spans="1:3" ht="16" customHeight="1" x14ac:dyDescent="0.15">
      <c r="A1" s="10" t="s">
        <v>99</v>
      </c>
      <c r="B1" s="10" t="s">
        <v>58</v>
      </c>
      <c r="C1" s="10" t="s">
        <v>100</v>
      </c>
    </row>
    <row r="2" spans="1:3" ht="16" customHeight="1" x14ac:dyDescent="0.15">
      <c r="A2" s="1" t="s">
        <v>59</v>
      </c>
      <c r="B2" t="s">
        <v>0</v>
      </c>
      <c r="C2" s="107">
        <v>2016</v>
      </c>
    </row>
    <row r="3" spans="1:3" ht="15.75" customHeight="1" x14ac:dyDescent="0.15">
      <c r="B3" s="4" t="s">
        <v>1</v>
      </c>
      <c r="C3" s="16">
        <v>15204000</v>
      </c>
    </row>
    <row r="4" spans="1:3" ht="15.75" customHeight="1" x14ac:dyDescent="0.15">
      <c r="B4" s="4" t="s">
        <v>3</v>
      </c>
      <c r="C4" s="16">
        <v>3118117</v>
      </c>
    </row>
    <row r="5" spans="1:3" ht="15.75" customHeight="1" x14ac:dyDescent="0.15">
      <c r="B5" s="30" t="s">
        <v>106</v>
      </c>
      <c r="C5" s="41">
        <v>171684000</v>
      </c>
    </row>
    <row r="6" spans="1:3" ht="15.75" customHeight="1" x14ac:dyDescent="0.15">
      <c r="B6" s="4" t="s">
        <v>4</v>
      </c>
      <c r="C6" s="18">
        <f>(C4+C4*C20/(1000-C20))/(1-C19)</f>
        <v>3677298.8269880489</v>
      </c>
    </row>
    <row r="7" spans="1:3" ht="15.75" customHeight="1" x14ac:dyDescent="0.15">
      <c r="B7" s="30" t="s">
        <v>66</v>
      </c>
      <c r="C7" s="19">
        <v>0.35199999999999998</v>
      </c>
    </row>
    <row r="8" spans="1:3" ht="15.75" customHeight="1" x14ac:dyDescent="0.15">
      <c r="B8" s="4" t="s">
        <v>65</v>
      </c>
      <c r="C8" s="17">
        <v>0.36</v>
      </c>
    </row>
    <row r="9" spans="1:3" ht="15.75" customHeight="1" x14ac:dyDescent="0.15">
      <c r="B9" s="30" t="s">
        <v>67</v>
      </c>
      <c r="C9" s="19">
        <v>0.1</v>
      </c>
    </row>
    <row r="10" spans="1:3" ht="15.75" customHeight="1" x14ac:dyDescent="0.15">
      <c r="B10" s="4" t="s">
        <v>177</v>
      </c>
      <c r="C10" s="69">
        <v>0.5</v>
      </c>
    </row>
    <row r="11" spans="1:3" ht="15.75" customHeight="1" x14ac:dyDescent="0.15">
      <c r="B11" s="4" t="s">
        <v>178</v>
      </c>
      <c r="C11" s="69">
        <v>0.3</v>
      </c>
    </row>
    <row r="12" spans="1:3" ht="15.75" customHeight="1" x14ac:dyDescent="0.15">
      <c r="B12" s="4" t="s">
        <v>179</v>
      </c>
      <c r="C12" s="69">
        <v>0.1</v>
      </c>
    </row>
    <row r="13" spans="1:3" ht="13" x14ac:dyDescent="0.15">
      <c r="B13" t="s">
        <v>220</v>
      </c>
      <c r="C13" s="47">
        <v>0.9</v>
      </c>
    </row>
    <row r="14" spans="1:3" ht="13" x14ac:dyDescent="0.15">
      <c r="B14" t="s">
        <v>221</v>
      </c>
      <c r="C14" s="47">
        <v>0.4</v>
      </c>
    </row>
    <row r="15" spans="1:3" ht="13" x14ac:dyDescent="0.15">
      <c r="B15" s="4" t="s">
        <v>226</v>
      </c>
      <c r="C15" s="69">
        <v>0.2</v>
      </c>
    </row>
    <row r="16" spans="1:3" ht="13" x14ac:dyDescent="0.15">
      <c r="B16" s="4" t="s">
        <v>179</v>
      </c>
      <c r="C16" s="69">
        <v>0.1</v>
      </c>
    </row>
    <row r="17" spans="1:3" ht="13" x14ac:dyDescent="0.15">
      <c r="B17" s="4"/>
      <c r="C17" s="58"/>
    </row>
    <row r="18" spans="1:3" ht="15.75" customHeight="1" x14ac:dyDescent="0.15">
      <c r="A18" s="10" t="s">
        <v>109</v>
      </c>
      <c r="B18" t="s">
        <v>188</v>
      </c>
      <c r="C18" s="19">
        <v>176</v>
      </c>
    </row>
    <row r="19" spans="1:3" ht="15.75" customHeight="1" x14ac:dyDescent="0.15">
      <c r="B19" t="s">
        <v>107</v>
      </c>
      <c r="C19" s="19">
        <v>0.13</v>
      </c>
    </row>
    <row r="20" spans="1:3" ht="15.75" customHeight="1" x14ac:dyDescent="0.15">
      <c r="B20" t="s">
        <v>108</v>
      </c>
      <c r="C20" s="19">
        <v>25.36</v>
      </c>
    </row>
    <row r="21" spans="1:3" ht="15.75" customHeight="1" x14ac:dyDescent="0.15">
      <c r="B21" t="s">
        <v>189</v>
      </c>
      <c r="C21" s="19">
        <v>25.4</v>
      </c>
    </row>
    <row r="22" spans="1:3" ht="15.75" customHeight="1" x14ac:dyDescent="0.15">
      <c r="B22" t="s">
        <v>190</v>
      </c>
      <c r="C22" s="19">
        <v>34.68</v>
      </c>
    </row>
    <row r="23" spans="1:3" ht="15.75" customHeight="1" x14ac:dyDescent="0.15">
      <c r="B23" t="s">
        <v>191</v>
      </c>
      <c r="C23" s="19">
        <v>39.32</v>
      </c>
    </row>
    <row r="25" spans="1:3" ht="15.75" customHeight="1" x14ac:dyDescent="0.15">
      <c r="B25" s="10"/>
      <c r="C25" s="1"/>
    </row>
    <row r="26" spans="1:3" ht="15.75" customHeight="1" x14ac:dyDescent="0.15">
      <c r="A26" s="10" t="s">
        <v>69</v>
      </c>
      <c r="B26" s="30" t="s">
        <v>71</v>
      </c>
      <c r="C26" s="34">
        <v>0.3</v>
      </c>
    </row>
    <row r="27" spans="1:3" ht="15.75" customHeight="1" x14ac:dyDescent="0.15">
      <c r="B27" s="30" t="s">
        <v>94</v>
      </c>
      <c r="C27" s="34">
        <v>0.8</v>
      </c>
    </row>
    <row r="28" spans="1:3" ht="15.75" customHeight="1" x14ac:dyDescent="0.15">
      <c r="B28" s="30" t="s">
        <v>95</v>
      </c>
      <c r="C28" s="34">
        <v>0.12</v>
      </c>
    </row>
    <row r="29" spans="1:3" ht="15.75" customHeight="1" x14ac:dyDescent="0.15">
      <c r="B29" s="30" t="s">
        <v>96</v>
      </c>
      <c r="C29" s="34">
        <v>0.05</v>
      </c>
    </row>
    <row r="30" spans="1:3" ht="15.75" customHeight="1" x14ac:dyDescent="0.15">
      <c r="B30" s="30" t="s">
        <v>70</v>
      </c>
      <c r="C30" s="34">
        <v>0.05</v>
      </c>
    </row>
    <row r="32" spans="1:3" ht="15.75" customHeight="1" x14ac:dyDescent="0.15">
      <c r="B32" s="30"/>
    </row>
    <row r="33" spans="1:5" ht="15.75" customHeight="1" x14ac:dyDescent="0.2">
      <c r="A33" s="10" t="s">
        <v>105</v>
      </c>
      <c r="B33" s="92" t="s">
        <v>111</v>
      </c>
      <c r="C33" s="39">
        <v>8634000</v>
      </c>
      <c r="D33" s="104"/>
      <c r="E33" s="103"/>
    </row>
    <row r="34" spans="1:5" ht="15" customHeight="1" x14ac:dyDescent="0.2">
      <c r="B34" s="92" t="s">
        <v>112</v>
      </c>
      <c r="C34" s="39">
        <v>13550000</v>
      </c>
      <c r="D34" s="104"/>
      <c r="E34" s="104"/>
    </row>
    <row r="35" spans="1:5" ht="15.75" customHeight="1" x14ac:dyDescent="0.2">
      <c r="B35" s="92" t="s">
        <v>113</v>
      </c>
      <c r="C35" s="105">
        <v>12394000</v>
      </c>
      <c r="D35" s="104"/>
    </row>
    <row r="36" spans="1:5" ht="15.75" customHeight="1" x14ac:dyDescent="0.2">
      <c r="B36" s="92" t="s">
        <v>114</v>
      </c>
      <c r="C36" s="39">
        <v>9148000</v>
      </c>
      <c r="D36" s="104"/>
    </row>
    <row r="37" spans="1:5" ht="15.75" customHeight="1" x14ac:dyDescent="0.2">
      <c r="B37" s="92"/>
      <c r="C37" s="106"/>
      <c r="D37" s="104"/>
    </row>
    <row r="38" spans="1:5" ht="15.75" customHeight="1" x14ac:dyDescent="0.2">
      <c r="B38" s="92"/>
      <c r="C38" s="106"/>
      <c r="D38" s="104"/>
    </row>
    <row r="39" spans="1:5" ht="15.75" customHeight="1" x14ac:dyDescent="0.2">
      <c r="A39" s="10" t="s">
        <v>209</v>
      </c>
      <c r="B39" s="92" t="s">
        <v>111</v>
      </c>
      <c r="C39" s="39">
        <f>C33-C45</f>
        <v>7531583.5695012193</v>
      </c>
      <c r="D39" s="104"/>
      <c r="E39" s="103"/>
    </row>
    <row r="40" spans="1:5" ht="15" customHeight="1" x14ac:dyDescent="0.2">
      <c r="B40" s="92" t="s">
        <v>112</v>
      </c>
      <c r="C40" s="39">
        <f t="shared" ref="C40:C42" si="0">C34-C46</f>
        <v>11617337.925466225</v>
      </c>
      <c r="D40" s="104"/>
      <c r="E40" s="104"/>
    </row>
    <row r="41" spans="1:5" ht="15.75" customHeight="1" x14ac:dyDescent="0.2">
      <c r="B41" s="92" t="s">
        <v>113</v>
      </c>
      <c r="C41" s="39">
        <f t="shared" si="0"/>
        <v>11797902.113393042</v>
      </c>
      <c r="D41" s="104"/>
    </row>
    <row r="42" spans="1:5" ht="15.75" customHeight="1" x14ac:dyDescent="0.2">
      <c r="B42" s="92" t="s">
        <v>114</v>
      </c>
      <c r="C42" s="39">
        <f t="shared" si="0"/>
        <v>9101877.564651465</v>
      </c>
      <c r="D42" s="104"/>
    </row>
    <row r="43" spans="1:5" ht="15.75" customHeight="1" x14ac:dyDescent="0.2">
      <c r="B43" s="92"/>
      <c r="C43" s="40"/>
      <c r="D43" s="104"/>
    </row>
    <row r="44" spans="1:5" ht="15" customHeight="1" x14ac:dyDescent="0.2">
      <c r="B44" s="38"/>
      <c r="C44" s="40"/>
    </row>
    <row r="45" spans="1:5" ht="15.75" customHeight="1" x14ac:dyDescent="0.2">
      <c r="A45" s="10" t="s">
        <v>208</v>
      </c>
      <c r="B45" s="92" t="s">
        <v>115</v>
      </c>
      <c r="C45" s="33">
        <f>C51*$C$6</f>
        <v>1102416.4304987811</v>
      </c>
    </row>
    <row r="46" spans="1:5" ht="15.75" customHeight="1" x14ac:dyDescent="0.2">
      <c r="B46" s="92" t="s">
        <v>116</v>
      </c>
      <c r="C46" s="33">
        <f t="shared" ref="C46:C48" si="1">C52*$C$6</f>
        <v>1932662.074533775</v>
      </c>
    </row>
    <row r="47" spans="1:5" ht="15.75" customHeight="1" x14ac:dyDescent="0.2">
      <c r="B47" s="92" t="s">
        <v>117</v>
      </c>
      <c r="C47" s="33">
        <f t="shared" si="1"/>
        <v>596097.88660695858</v>
      </c>
    </row>
    <row r="48" spans="1:5" ht="15.75" customHeight="1" x14ac:dyDescent="0.2">
      <c r="B48" s="92" t="s">
        <v>118</v>
      </c>
      <c r="C48" s="33">
        <f t="shared" si="1"/>
        <v>46122.435348534098</v>
      </c>
    </row>
    <row r="51" spans="1:3" ht="15.75" customHeight="1" x14ac:dyDescent="0.2">
      <c r="A51" s="10" t="s">
        <v>103</v>
      </c>
      <c r="B51" s="92" t="s">
        <v>115</v>
      </c>
      <c r="C51" s="33">
        <v>0.29978973218277538</v>
      </c>
    </row>
    <row r="52" spans="1:3" ht="15.75" customHeight="1" x14ac:dyDescent="0.2">
      <c r="B52" s="92" t="s">
        <v>116</v>
      </c>
      <c r="C52" s="33">
        <v>0.52556568434139284</v>
      </c>
    </row>
    <row r="53" spans="1:3" ht="15.75" customHeight="1" x14ac:dyDescent="0.2">
      <c r="B53" s="92" t="s">
        <v>117</v>
      </c>
      <c r="C53" s="33">
        <v>0.16210210664201097</v>
      </c>
    </row>
    <row r="54" spans="1:3" ht="15.75" customHeight="1" x14ac:dyDescent="0.2">
      <c r="B54" s="92" t="s">
        <v>118</v>
      </c>
      <c r="C54" s="33">
        <v>1.2542476833820825E-2</v>
      </c>
    </row>
    <row r="57" spans="1:3" ht="15.75" customHeight="1" x14ac:dyDescent="0.15">
      <c r="A57" s="10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workbookViewId="0">
      <selection activeCell="F13" sqref="F13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  <col min="10" max="10" width="16.1640625" customWidth="1"/>
    <col min="11" max="11" width="17.5" customWidth="1"/>
  </cols>
  <sheetData>
    <row r="1" spans="1:12" ht="15.75" customHeight="1" x14ac:dyDescent="0.15">
      <c r="A1" s="2" t="s">
        <v>0</v>
      </c>
      <c r="B1" s="2" t="s">
        <v>2</v>
      </c>
      <c r="C1" s="10" t="s">
        <v>60</v>
      </c>
      <c r="D1" s="10" t="s">
        <v>111</v>
      </c>
      <c r="E1" s="10" t="s">
        <v>112</v>
      </c>
      <c r="F1" s="10" t="s">
        <v>113</v>
      </c>
      <c r="G1" s="10" t="s">
        <v>114</v>
      </c>
      <c r="H1" s="10" t="s">
        <v>61</v>
      </c>
      <c r="I1" s="10" t="s">
        <v>50</v>
      </c>
      <c r="J1" s="10" t="s">
        <v>68</v>
      </c>
      <c r="K1" s="10" t="s">
        <v>83</v>
      </c>
      <c r="L1" s="10" t="s">
        <v>106</v>
      </c>
    </row>
    <row r="2" spans="1:12" ht="15.75" customHeight="1" x14ac:dyDescent="0.15">
      <c r="A2" s="3">
        <v>2017</v>
      </c>
      <c r="B2" s="21">
        <v>3095470</v>
      </c>
      <c r="C2" s="22">
        <v>15402200</v>
      </c>
      <c r="D2" s="22">
        <v>8785700</v>
      </c>
      <c r="E2" s="22">
        <v>13889200</v>
      </c>
      <c r="F2" s="22">
        <v>12671800</v>
      </c>
      <c r="G2" s="22">
        <v>9362400</v>
      </c>
      <c r="H2" s="23">
        <f>D2+E2+F2+G2</f>
        <v>44709100</v>
      </c>
      <c r="I2" s="24">
        <f t="shared" ref="I2:I15" si="0">(B2 + 25.36*B2/(1000-25.36))/(1-0.13)</f>
        <v>3650590.4685349194</v>
      </c>
      <c r="J2" s="25">
        <f t="shared" ref="J2:J15" si="1">D2/H2</f>
        <v>0.19650809343064388</v>
      </c>
      <c r="K2" s="23">
        <f>H2-I2</f>
        <v>41058509.531465083</v>
      </c>
      <c r="L2" s="42">
        <v>173766200</v>
      </c>
    </row>
    <row r="3" spans="1:12" ht="15.75" customHeight="1" x14ac:dyDescent="0.15">
      <c r="A3" s="3">
        <v>2018</v>
      </c>
      <c r="B3" s="21">
        <v>3071259</v>
      </c>
      <c r="C3" s="22">
        <v>15629400.000000002</v>
      </c>
      <c r="D3" s="22">
        <v>8937400.0000000019</v>
      </c>
      <c r="E3" s="22">
        <v>14228400.000000002</v>
      </c>
      <c r="F3" s="22">
        <v>12949600</v>
      </c>
      <c r="G3" s="22">
        <v>9576800</v>
      </c>
      <c r="H3" s="23">
        <f t="shared" ref="H3:H15" si="2">D3+E3+F3+G3</f>
        <v>45692200</v>
      </c>
      <c r="I3" s="24">
        <f t="shared" si="0"/>
        <v>3622037.632993402</v>
      </c>
      <c r="J3" s="25">
        <f t="shared" si="1"/>
        <v>0.19560012431005733</v>
      </c>
      <c r="K3" s="23">
        <f t="shared" ref="K3:K15" si="3">H3-I3</f>
        <v>42070162.3670066</v>
      </c>
      <c r="L3" s="42">
        <v>175848400</v>
      </c>
    </row>
    <row r="4" spans="1:12" ht="15.75" customHeight="1" x14ac:dyDescent="0.15">
      <c r="A4" s="3">
        <v>2019</v>
      </c>
      <c r="B4" s="21">
        <v>3045241</v>
      </c>
      <c r="C4" s="22">
        <v>15856600.000000002</v>
      </c>
      <c r="D4" s="22">
        <v>9089100.0000000019</v>
      </c>
      <c r="E4" s="22">
        <v>14567600.000000002</v>
      </c>
      <c r="F4" s="22">
        <v>13227400</v>
      </c>
      <c r="G4" s="22">
        <v>9791200.0000000019</v>
      </c>
      <c r="H4" s="23">
        <f t="shared" si="2"/>
        <v>46675300</v>
      </c>
      <c r="I4" s="24">
        <f t="shared" si="0"/>
        <v>3591353.7424015561</v>
      </c>
      <c r="J4" s="25">
        <f t="shared" si="1"/>
        <v>0.19473040344679096</v>
      </c>
      <c r="K4" s="23">
        <f t="shared" si="3"/>
        <v>43083946.257598445</v>
      </c>
      <c r="L4" s="42">
        <v>177930600</v>
      </c>
    </row>
    <row r="5" spans="1:12" ht="15.75" customHeight="1" x14ac:dyDescent="0.15">
      <c r="A5" s="3">
        <v>2020</v>
      </c>
      <c r="B5" s="21">
        <v>3017266</v>
      </c>
      <c r="C5" s="22">
        <v>16083800.000000004</v>
      </c>
      <c r="D5" s="22">
        <v>9240800.0000000037</v>
      </c>
      <c r="E5" s="22">
        <v>14906800.000000004</v>
      </c>
      <c r="F5" s="22">
        <v>13505200</v>
      </c>
      <c r="G5" s="22">
        <v>10005600.000000004</v>
      </c>
      <c r="H5" s="23">
        <f t="shared" si="2"/>
        <v>47658400.000000015</v>
      </c>
      <c r="I5" s="24">
        <f t="shared" si="0"/>
        <v>3558361.8967828737</v>
      </c>
      <c r="J5" s="25">
        <f t="shared" si="1"/>
        <v>0.19389656387960991</v>
      </c>
      <c r="K5" s="23">
        <f t="shared" si="3"/>
        <v>44100038.10321714</v>
      </c>
      <c r="L5" s="42">
        <v>180012800</v>
      </c>
    </row>
    <row r="6" spans="1:12" ht="15.75" customHeight="1" x14ac:dyDescent="0.15">
      <c r="A6" s="3">
        <v>2021</v>
      </c>
      <c r="B6" s="21">
        <v>2990677</v>
      </c>
      <c r="C6" s="22">
        <v>16311000.000000004</v>
      </c>
      <c r="D6" s="22">
        <v>9392500.0000000037</v>
      </c>
      <c r="E6" s="22">
        <v>15246000.000000004</v>
      </c>
      <c r="F6" s="22">
        <v>13783000</v>
      </c>
      <c r="G6" s="22">
        <v>10220000.000000004</v>
      </c>
      <c r="H6" s="23">
        <f t="shared" si="2"/>
        <v>48641500.000000015</v>
      </c>
      <c r="I6" s="24">
        <f t="shared" si="0"/>
        <v>3527004.6069471212</v>
      </c>
      <c r="J6" s="25">
        <f t="shared" si="1"/>
        <v>0.1930964300031866</v>
      </c>
      <c r="K6" s="23">
        <f t="shared" si="3"/>
        <v>45114495.393052891</v>
      </c>
      <c r="L6" s="42">
        <v>182095000</v>
      </c>
    </row>
    <row r="7" spans="1:12" ht="15.75" customHeight="1" x14ac:dyDescent="0.15">
      <c r="A7" s="3">
        <v>2022</v>
      </c>
      <c r="B7" s="21">
        <v>2962144</v>
      </c>
      <c r="C7" s="22">
        <v>16190600.000000004</v>
      </c>
      <c r="D7" s="22">
        <v>9004300.0000000037</v>
      </c>
      <c r="E7" s="22">
        <v>15785700.000000004</v>
      </c>
      <c r="F7" s="22">
        <v>13711700</v>
      </c>
      <c r="G7" s="22">
        <v>10609600.000000004</v>
      </c>
      <c r="H7" s="23">
        <f t="shared" si="2"/>
        <v>49111300.000000015</v>
      </c>
      <c r="I7" s="24">
        <f t="shared" si="0"/>
        <v>3493354.6934158299</v>
      </c>
      <c r="J7" s="25">
        <f t="shared" si="1"/>
        <v>0.1833447699409301</v>
      </c>
      <c r="K7" s="23">
        <f t="shared" si="3"/>
        <v>45617945.306584187</v>
      </c>
      <c r="L7" s="42">
        <v>183822800</v>
      </c>
    </row>
    <row r="8" spans="1:12" ht="15.75" customHeight="1" x14ac:dyDescent="0.15">
      <c r="A8" s="3">
        <v>2023</v>
      </c>
      <c r="B8" s="21">
        <v>2931643</v>
      </c>
      <c r="C8" s="22">
        <v>16070200.000000004</v>
      </c>
      <c r="D8" s="22">
        <v>8616100.0000000019</v>
      </c>
      <c r="E8" s="22">
        <v>16325400.000000004</v>
      </c>
      <c r="F8" s="22">
        <v>13640400</v>
      </c>
      <c r="G8" s="22">
        <v>10999200.000000002</v>
      </c>
      <c r="H8" s="23">
        <f t="shared" si="2"/>
        <v>49581100.000000007</v>
      </c>
      <c r="I8" s="24">
        <f t="shared" si="0"/>
        <v>3457383.8521927581</v>
      </c>
      <c r="J8" s="25">
        <f t="shared" si="1"/>
        <v>0.17377791134121673</v>
      </c>
      <c r="K8" s="23">
        <f t="shared" si="3"/>
        <v>46123716.147807248</v>
      </c>
      <c r="L8" s="42">
        <v>185550600</v>
      </c>
    </row>
    <row r="9" spans="1:12" ht="15.75" customHeight="1" x14ac:dyDescent="0.15">
      <c r="A9" s="3">
        <v>2024</v>
      </c>
      <c r="B9" s="21">
        <v>2899255</v>
      </c>
      <c r="C9" s="22">
        <v>15949800.000000006</v>
      </c>
      <c r="D9" s="22">
        <v>8227900.0000000019</v>
      </c>
      <c r="E9" s="22">
        <v>16865100.000000004</v>
      </c>
      <c r="F9" s="22">
        <v>13569100</v>
      </c>
      <c r="G9" s="22">
        <v>11388800</v>
      </c>
      <c r="H9" s="23">
        <f t="shared" si="2"/>
        <v>50050900.000000007</v>
      </c>
      <c r="I9" s="24">
        <f t="shared" si="0"/>
        <v>3419187.609265219</v>
      </c>
      <c r="J9" s="25">
        <f t="shared" si="1"/>
        <v>0.16439065031797631</v>
      </c>
      <c r="K9" s="23">
        <f t="shared" si="3"/>
        <v>46631712.390734792</v>
      </c>
      <c r="L9" s="42">
        <v>187278400</v>
      </c>
    </row>
    <row r="10" spans="1:12" ht="15.75" customHeight="1" x14ac:dyDescent="0.15">
      <c r="A10" s="3">
        <v>2025</v>
      </c>
      <c r="B10" s="21">
        <v>2865008</v>
      </c>
      <c r="C10" s="22">
        <v>15829400.000000006</v>
      </c>
      <c r="D10" s="22">
        <v>7839700.0000000019</v>
      </c>
      <c r="E10" s="22">
        <v>17404800.000000004</v>
      </c>
      <c r="F10" s="22">
        <v>13497800</v>
      </c>
      <c r="G10" s="22">
        <v>11778400</v>
      </c>
      <c r="H10" s="23">
        <f t="shared" si="2"/>
        <v>50520700.000000007</v>
      </c>
      <c r="I10" s="24">
        <f t="shared" si="0"/>
        <v>3378798.9859621613</v>
      </c>
      <c r="J10" s="25">
        <f t="shared" si="1"/>
        <v>0.15517797655218554</v>
      </c>
      <c r="K10" s="23">
        <f t="shared" si="3"/>
        <v>47141901.014037848</v>
      </c>
      <c r="L10" s="42">
        <v>189006200</v>
      </c>
    </row>
    <row r="11" spans="1:12" ht="15.75" customHeight="1" x14ac:dyDescent="0.15">
      <c r="A11" s="3">
        <v>2026</v>
      </c>
      <c r="B11" s="21">
        <v>2836142</v>
      </c>
      <c r="C11" s="22">
        <v>15709000.000000006</v>
      </c>
      <c r="D11" s="22">
        <v>7451500.0000000019</v>
      </c>
      <c r="E11" s="22">
        <v>17944500</v>
      </c>
      <c r="F11" s="22">
        <v>13426500</v>
      </c>
      <c r="G11" s="22">
        <v>12168000</v>
      </c>
      <c r="H11" s="23">
        <f t="shared" si="2"/>
        <v>50990500</v>
      </c>
      <c r="I11" s="24">
        <f t="shared" si="0"/>
        <v>3344756.3544830228</v>
      </c>
      <c r="J11" s="25">
        <f t="shared" si="1"/>
        <v>0.1461350643747365</v>
      </c>
      <c r="K11" s="23">
        <f t="shared" si="3"/>
        <v>47645743.645516977</v>
      </c>
      <c r="L11" s="42">
        <v>190734000</v>
      </c>
    </row>
    <row r="12" spans="1:12" ht="15.75" customHeight="1" x14ac:dyDescent="0.15">
      <c r="A12" s="3">
        <v>2027</v>
      </c>
      <c r="B12" s="21">
        <v>2805541</v>
      </c>
      <c r="C12" s="22">
        <v>15358200.000000006</v>
      </c>
      <c r="D12" s="22">
        <v>7411700.0000000019</v>
      </c>
      <c r="E12" s="22">
        <v>17710400</v>
      </c>
      <c r="F12" s="22">
        <v>13766300</v>
      </c>
      <c r="G12" s="22">
        <v>12445000</v>
      </c>
      <c r="H12" s="23">
        <f t="shared" si="2"/>
        <v>51333400</v>
      </c>
      <c r="I12" s="24">
        <f t="shared" si="0"/>
        <v>3308667.5799422786</v>
      </c>
      <c r="J12" s="25">
        <f t="shared" si="1"/>
        <v>0.14438357872262508</v>
      </c>
      <c r="K12" s="23">
        <f t="shared" si="3"/>
        <v>48024732.420057721</v>
      </c>
      <c r="L12" s="42">
        <v>192287600</v>
      </c>
    </row>
    <row r="13" spans="1:12" ht="15.75" customHeight="1" x14ac:dyDescent="0.15">
      <c r="A13" s="3">
        <v>2028</v>
      </c>
      <c r="B13" s="21">
        <v>2773236</v>
      </c>
      <c r="C13" s="22">
        <v>15007400.000000007</v>
      </c>
      <c r="D13" s="22">
        <v>7371900.0000000019</v>
      </c>
      <c r="E13" s="22">
        <v>17476300</v>
      </c>
      <c r="F13" s="22">
        <v>14106100</v>
      </c>
      <c r="G13" s="22">
        <v>12722000</v>
      </c>
      <c r="H13" s="23">
        <f t="shared" si="2"/>
        <v>51676300</v>
      </c>
      <c r="I13" s="24">
        <f t="shared" si="0"/>
        <v>3270569.2216684073</v>
      </c>
      <c r="J13" s="25">
        <f t="shared" si="1"/>
        <v>0.14265533716616713</v>
      </c>
      <c r="K13" s="23">
        <f t="shared" si="3"/>
        <v>48405730.778331593</v>
      </c>
      <c r="L13" s="42">
        <v>193841200</v>
      </c>
    </row>
    <row r="14" spans="1:12" ht="15.75" customHeight="1" x14ac:dyDescent="0.15">
      <c r="A14" s="3">
        <v>2029</v>
      </c>
      <c r="B14" s="21">
        <v>2739273</v>
      </c>
      <c r="C14" s="22">
        <v>14656600.000000007</v>
      </c>
      <c r="D14" s="22">
        <v>7332100.0000000009</v>
      </c>
      <c r="E14" s="22">
        <v>17242200</v>
      </c>
      <c r="F14" s="22">
        <v>14445900</v>
      </c>
      <c r="G14" s="22">
        <v>12999000</v>
      </c>
      <c r="H14" s="23">
        <f t="shared" si="2"/>
        <v>52019200</v>
      </c>
      <c r="I14" s="24">
        <f t="shared" si="0"/>
        <v>3230515.5289875376</v>
      </c>
      <c r="J14" s="25">
        <f t="shared" si="1"/>
        <v>0.14094988004429135</v>
      </c>
      <c r="K14" s="23">
        <f t="shared" si="3"/>
        <v>48788684.471012466</v>
      </c>
      <c r="L14" s="42">
        <v>195394800</v>
      </c>
    </row>
    <row r="15" spans="1:12" ht="15.75" customHeight="1" x14ac:dyDescent="0.15">
      <c r="A15" s="3">
        <v>2030</v>
      </c>
      <c r="B15" s="21">
        <v>2703670</v>
      </c>
      <c r="C15" s="22">
        <v>14305800.000000007</v>
      </c>
      <c r="D15" s="22">
        <v>7292300.0000000009</v>
      </c>
      <c r="E15" s="22">
        <v>17008100</v>
      </c>
      <c r="F15" s="22">
        <v>14785700</v>
      </c>
      <c r="G15" s="22">
        <v>13276000</v>
      </c>
      <c r="H15" s="23">
        <f t="shared" si="2"/>
        <v>52362100</v>
      </c>
      <c r="I15" s="24">
        <f t="shared" si="0"/>
        <v>3188527.7298968509</v>
      </c>
      <c r="J15" s="25">
        <f t="shared" si="1"/>
        <v>0.139266759736527</v>
      </c>
      <c r="K15" s="23">
        <f t="shared" si="3"/>
        <v>49173572.270103149</v>
      </c>
      <c r="L15" s="42">
        <v>196948400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workbookViewId="0">
      <selection activeCell="A8" sqref="A8"/>
    </sheetView>
  </sheetViews>
  <sheetFormatPr baseColWidth="10" defaultColWidth="14.5" defaultRowHeight="15.75" customHeight="1" x14ac:dyDescent="0.15"/>
  <cols>
    <col min="1" max="1" width="22.33203125" customWidth="1"/>
  </cols>
  <sheetData>
    <row r="1" spans="1:10" ht="15.75" customHeight="1" x14ac:dyDescent="0.15">
      <c r="A1" s="10" t="s">
        <v>5</v>
      </c>
      <c r="B1" s="10" t="s">
        <v>6</v>
      </c>
      <c r="C1" s="10" t="s">
        <v>7</v>
      </c>
      <c r="D1" s="10" t="s">
        <v>8</v>
      </c>
      <c r="E1" s="10" t="s">
        <v>9</v>
      </c>
      <c r="F1" s="10" t="s">
        <v>10</v>
      </c>
      <c r="G1" s="10" t="s">
        <v>115</v>
      </c>
      <c r="H1" s="10" t="s">
        <v>116</v>
      </c>
      <c r="I1" s="10" t="s">
        <v>117</v>
      </c>
      <c r="J1" s="10" t="s">
        <v>118</v>
      </c>
    </row>
    <row r="2" spans="1:10" ht="15.75" customHeight="1" x14ac:dyDescent="0.15">
      <c r="A2" s="10" t="s">
        <v>217</v>
      </c>
      <c r="B2" s="90">
        <v>7.0000000000000001E-3</v>
      </c>
      <c r="C2" s="13">
        <v>0</v>
      </c>
      <c r="D2" s="13">
        <v>0</v>
      </c>
      <c r="E2" s="13">
        <v>0</v>
      </c>
      <c r="F2" s="13">
        <v>0</v>
      </c>
      <c r="G2" s="31">
        <v>0</v>
      </c>
      <c r="H2" s="31">
        <v>0</v>
      </c>
      <c r="I2" s="31">
        <v>0</v>
      </c>
      <c r="J2" s="31">
        <v>0</v>
      </c>
    </row>
    <row r="3" spans="1:10" ht="15.75" customHeight="1" x14ac:dyDescent="0.15">
      <c r="A3" s="10" t="s">
        <v>15</v>
      </c>
      <c r="B3" s="90">
        <v>0.19900000000000001</v>
      </c>
      <c r="C3" s="13">
        <v>0</v>
      </c>
      <c r="D3" s="13">
        <v>0</v>
      </c>
      <c r="E3" s="13">
        <v>0</v>
      </c>
      <c r="F3" s="13">
        <v>0</v>
      </c>
      <c r="G3" s="31">
        <v>0</v>
      </c>
      <c r="H3" s="31">
        <v>0</v>
      </c>
      <c r="I3" s="31">
        <v>0</v>
      </c>
      <c r="J3" s="31">
        <v>0</v>
      </c>
    </row>
    <row r="4" spans="1:10" ht="15.75" customHeight="1" x14ac:dyDescent="0.15">
      <c r="A4" s="10" t="s">
        <v>16</v>
      </c>
      <c r="B4" s="90">
        <v>5.8999999999999997E-2</v>
      </c>
      <c r="C4" s="13">
        <v>0</v>
      </c>
      <c r="D4" s="13">
        <v>0</v>
      </c>
      <c r="E4" s="13">
        <v>0</v>
      </c>
      <c r="F4" s="13">
        <v>0</v>
      </c>
      <c r="G4" s="31">
        <v>0</v>
      </c>
      <c r="H4" s="31">
        <v>0</v>
      </c>
      <c r="I4" s="31">
        <v>0</v>
      </c>
      <c r="J4" s="31">
        <v>0</v>
      </c>
    </row>
    <row r="5" spans="1:10" ht="15.75" customHeight="1" x14ac:dyDescent="0.15">
      <c r="A5" s="10" t="s">
        <v>18</v>
      </c>
      <c r="B5" s="90">
        <v>0.22900000000000001</v>
      </c>
      <c r="C5" s="13">
        <v>0</v>
      </c>
      <c r="D5" s="13">
        <v>0</v>
      </c>
      <c r="E5" s="13">
        <v>0</v>
      </c>
      <c r="F5" s="13">
        <v>0</v>
      </c>
      <c r="G5" s="31">
        <v>0</v>
      </c>
      <c r="H5" s="31">
        <v>0</v>
      </c>
      <c r="I5" s="31">
        <v>0</v>
      </c>
      <c r="J5" s="31">
        <v>0</v>
      </c>
    </row>
    <row r="6" spans="1:10" ht="15.75" customHeight="1" x14ac:dyDescent="0.15">
      <c r="A6" s="10" t="s">
        <v>21</v>
      </c>
      <c r="B6" s="90">
        <v>0.29699999999999999</v>
      </c>
      <c r="C6" s="13">
        <v>0</v>
      </c>
      <c r="D6" s="13">
        <v>0</v>
      </c>
      <c r="E6" s="13">
        <v>0</v>
      </c>
      <c r="F6" s="13">
        <v>0</v>
      </c>
      <c r="G6" s="31">
        <v>0</v>
      </c>
      <c r="H6" s="31">
        <v>0</v>
      </c>
      <c r="I6" s="31">
        <v>0</v>
      </c>
      <c r="J6" s="31">
        <v>0</v>
      </c>
    </row>
    <row r="7" spans="1:10" ht="15.75" customHeight="1" x14ac:dyDescent="0.15">
      <c r="A7" s="10" t="s">
        <v>22</v>
      </c>
      <c r="B7" s="90">
        <v>6.0000000000000001E-3</v>
      </c>
      <c r="C7" s="13">
        <v>0</v>
      </c>
      <c r="D7" s="13">
        <v>0</v>
      </c>
      <c r="E7" s="13">
        <v>0</v>
      </c>
      <c r="F7" s="13">
        <v>0</v>
      </c>
      <c r="G7" s="31">
        <v>0</v>
      </c>
      <c r="H7" s="31">
        <v>0</v>
      </c>
      <c r="I7" s="31">
        <v>0</v>
      </c>
      <c r="J7" s="31">
        <v>0</v>
      </c>
    </row>
    <row r="8" spans="1:10" ht="15.75" customHeight="1" x14ac:dyDescent="0.15">
      <c r="A8" s="10" t="s">
        <v>43</v>
      </c>
      <c r="B8" s="90">
        <v>0.127</v>
      </c>
      <c r="C8" s="13">
        <v>0</v>
      </c>
      <c r="D8" s="13">
        <v>0</v>
      </c>
      <c r="E8" s="13">
        <v>0</v>
      </c>
      <c r="F8" s="13">
        <v>0</v>
      </c>
      <c r="G8" s="31">
        <v>0</v>
      </c>
      <c r="H8" s="31">
        <v>0</v>
      </c>
      <c r="I8" s="31">
        <v>0</v>
      </c>
      <c r="J8" s="31">
        <v>0</v>
      </c>
    </row>
    <row r="9" spans="1:10" ht="15.75" customHeight="1" x14ac:dyDescent="0.15">
      <c r="A9" s="10" t="s">
        <v>24</v>
      </c>
      <c r="B9" s="90">
        <v>7.5999999999999998E-2</v>
      </c>
      <c r="C9" s="13">
        <v>0</v>
      </c>
      <c r="D9" s="13">
        <v>0</v>
      </c>
      <c r="E9" s="13">
        <v>0</v>
      </c>
      <c r="F9" s="13">
        <v>0</v>
      </c>
      <c r="G9" s="31">
        <v>0</v>
      </c>
      <c r="H9" s="31">
        <v>0</v>
      </c>
      <c r="I9" s="31">
        <v>0</v>
      </c>
      <c r="J9" s="31">
        <v>0</v>
      </c>
    </row>
    <row r="10" spans="1:10" ht="15.75" customHeight="1" x14ac:dyDescent="0.15">
      <c r="A10" s="10" t="s">
        <v>213</v>
      </c>
      <c r="B10" s="90">
        <v>0</v>
      </c>
      <c r="C10" s="90">
        <f>14.81% * 0.2</f>
        <v>2.9620000000000004E-2</v>
      </c>
      <c r="D10" s="90">
        <v>0.14810000000000001</v>
      </c>
      <c r="E10" s="90">
        <v>0.14810000000000001</v>
      </c>
      <c r="F10" s="90">
        <v>0.14810000000000001</v>
      </c>
      <c r="G10" s="31">
        <v>0</v>
      </c>
      <c r="H10" s="31">
        <v>0</v>
      </c>
      <c r="I10" s="31">
        <v>0</v>
      </c>
      <c r="J10" s="31">
        <v>0</v>
      </c>
    </row>
    <row r="11" spans="1:10" ht="15.75" customHeight="1" x14ac:dyDescent="0.15">
      <c r="A11" s="10" t="s">
        <v>216</v>
      </c>
      <c r="B11" s="90">
        <v>0</v>
      </c>
      <c r="C11" s="90">
        <v>0</v>
      </c>
      <c r="D11" s="90">
        <v>0</v>
      </c>
      <c r="E11" s="90">
        <v>0</v>
      </c>
      <c r="F11" s="90">
        <v>0</v>
      </c>
      <c r="G11" s="31">
        <v>0</v>
      </c>
      <c r="H11" s="31">
        <v>0</v>
      </c>
      <c r="I11" s="31">
        <v>0</v>
      </c>
      <c r="J11" s="31">
        <v>0</v>
      </c>
    </row>
    <row r="12" spans="1:10" ht="15.75" customHeight="1" x14ac:dyDescent="0.15">
      <c r="A12" s="10" t="s">
        <v>28</v>
      </c>
      <c r="B12" s="90">
        <v>0</v>
      </c>
      <c r="C12" s="90">
        <v>0.2883</v>
      </c>
      <c r="D12" s="90">
        <v>0.2883</v>
      </c>
      <c r="E12" s="90">
        <v>0.2883</v>
      </c>
      <c r="F12" s="90">
        <v>0.2883</v>
      </c>
      <c r="G12" s="31">
        <v>0</v>
      </c>
      <c r="H12" s="31">
        <v>0</v>
      </c>
      <c r="I12" s="31">
        <v>0</v>
      </c>
      <c r="J12" s="31">
        <v>0</v>
      </c>
    </row>
    <row r="13" spans="1:10" ht="15.75" customHeight="1" x14ac:dyDescent="0.15">
      <c r="A13" s="10" t="s">
        <v>29</v>
      </c>
      <c r="B13" s="90">
        <v>0</v>
      </c>
      <c r="C13" s="90">
        <v>4.1000000000000002E-2</v>
      </c>
      <c r="D13" s="90">
        <v>4.1000000000000002E-2</v>
      </c>
      <c r="E13" s="90">
        <v>4.1000000000000002E-2</v>
      </c>
      <c r="F13" s="90">
        <v>4.1000000000000002E-2</v>
      </c>
      <c r="G13" s="31">
        <v>0</v>
      </c>
      <c r="H13" s="31">
        <v>0</v>
      </c>
      <c r="I13" s="31">
        <v>0</v>
      </c>
      <c r="J13" s="31">
        <v>0</v>
      </c>
    </row>
    <row r="14" spans="1:10" ht="15.75" customHeight="1" x14ac:dyDescent="0.15">
      <c r="A14" s="10" t="s">
        <v>30</v>
      </c>
      <c r="B14" s="13">
        <v>0</v>
      </c>
      <c r="C14" s="90">
        <v>5.0099999999999999E-2</v>
      </c>
      <c r="D14" s="90">
        <v>5.0099999999999999E-2</v>
      </c>
      <c r="E14" s="90">
        <v>5.0099999999999999E-2</v>
      </c>
      <c r="F14" s="90">
        <v>5.0099999999999999E-2</v>
      </c>
      <c r="G14" s="31">
        <v>0</v>
      </c>
      <c r="H14" s="31">
        <v>0</v>
      </c>
      <c r="I14" s="31">
        <v>0</v>
      </c>
      <c r="J14" s="31">
        <v>0</v>
      </c>
    </row>
    <row r="15" spans="1:10" ht="15.75" customHeight="1" x14ac:dyDescent="0.15">
      <c r="A15" s="10" t="s">
        <v>31</v>
      </c>
      <c r="B15" s="13">
        <v>0</v>
      </c>
      <c r="C15" s="90">
        <v>6.0000000000000001E-3</v>
      </c>
      <c r="D15" s="90">
        <v>6.0000000000000001E-3</v>
      </c>
      <c r="E15" s="90">
        <v>6.0000000000000001E-3</v>
      </c>
      <c r="F15" s="90">
        <v>6.0000000000000001E-3</v>
      </c>
      <c r="G15" s="31">
        <v>0</v>
      </c>
      <c r="H15" s="31">
        <v>0</v>
      </c>
      <c r="I15" s="31">
        <v>0</v>
      </c>
      <c r="J15" s="31">
        <v>0</v>
      </c>
    </row>
    <row r="16" spans="1:10" ht="15.75" customHeight="1" x14ac:dyDescent="0.15">
      <c r="A16" s="10" t="s">
        <v>32</v>
      </c>
      <c r="B16" s="13">
        <v>0</v>
      </c>
      <c r="C16" s="90">
        <v>0.01</v>
      </c>
      <c r="D16" s="90">
        <v>0.01</v>
      </c>
      <c r="E16" s="90">
        <v>0.01</v>
      </c>
      <c r="F16" s="90">
        <v>0.01</v>
      </c>
      <c r="G16" s="31">
        <v>0</v>
      </c>
      <c r="H16" s="31">
        <v>0</v>
      </c>
      <c r="I16" s="31">
        <v>0</v>
      </c>
      <c r="J16" s="31">
        <v>0</v>
      </c>
    </row>
    <row r="17" spans="1:10" ht="15.75" customHeight="1" x14ac:dyDescent="0.15">
      <c r="A17" s="10" t="s">
        <v>33</v>
      </c>
      <c r="B17" s="13">
        <v>0</v>
      </c>
      <c r="C17" s="90">
        <v>0</v>
      </c>
      <c r="D17" s="90">
        <v>0</v>
      </c>
      <c r="E17" s="90">
        <v>0</v>
      </c>
      <c r="F17" s="90">
        <v>0</v>
      </c>
      <c r="G17" s="31">
        <v>0</v>
      </c>
      <c r="H17" s="31">
        <v>0</v>
      </c>
      <c r="I17" s="31">
        <v>0</v>
      </c>
      <c r="J17" s="31">
        <v>0</v>
      </c>
    </row>
    <row r="18" spans="1:10" ht="15.75" customHeight="1" x14ac:dyDescent="0.15">
      <c r="A18" s="10" t="s">
        <v>34</v>
      </c>
      <c r="B18" s="13">
        <v>0</v>
      </c>
      <c r="C18" s="90">
        <v>0.14510000000000001</v>
      </c>
      <c r="D18" s="90">
        <v>0.14510000000000001</v>
      </c>
      <c r="E18" s="90">
        <v>0.14510000000000001</v>
      </c>
      <c r="F18" s="90">
        <v>0.14510000000000001</v>
      </c>
      <c r="G18" s="31">
        <v>0</v>
      </c>
      <c r="H18" s="31">
        <v>0</v>
      </c>
      <c r="I18" s="31">
        <v>0</v>
      </c>
      <c r="J18" s="31">
        <v>0</v>
      </c>
    </row>
    <row r="19" spans="1:10" ht="15.75" customHeight="1" x14ac:dyDescent="0.15">
      <c r="A19" s="10" t="s">
        <v>35</v>
      </c>
      <c r="B19" s="13">
        <v>0</v>
      </c>
      <c r="C19" s="90">
        <v>0.31130000000000002</v>
      </c>
      <c r="D19" s="90">
        <v>0.31130000000000002</v>
      </c>
      <c r="E19" s="90">
        <v>0.31130000000000002</v>
      </c>
      <c r="F19" s="90">
        <v>0.31130000000000002</v>
      </c>
      <c r="G19" s="31">
        <v>0</v>
      </c>
      <c r="H19" s="31">
        <v>0</v>
      </c>
      <c r="I19" s="31">
        <v>0</v>
      </c>
      <c r="J19" s="31">
        <v>0</v>
      </c>
    </row>
    <row r="20" spans="1:10" ht="15.75" customHeight="1" x14ac:dyDescent="0.15">
      <c r="A20" s="10" t="s">
        <v>85</v>
      </c>
      <c r="B20" s="31">
        <v>0</v>
      </c>
      <c r="C20" s="31">
        <v>0</v>
      </c>
      <c r="D20" s="31">
        <v>0</v>
      </c>
      <c r="E20" s="31">
        <v>0</v>
      </c>
      <c r="F20" s="31">
        <v>0</v>
      </c>
      <c r="G20" s="91">
        <v>2.5899999999999999E-2</v>
      </c>
      <c r="H20" s="91">
        <v>2.5899999999999999E-2</v>
      </c>
      <c r="I20" s="91">
        <v>2.5899999999999999E-2</v>
      </c>
      <c r="J20" s="91">
        <v>2.5899999999999999E-2</v>
      </c>
    </row>
    <row r="21" spans="1:10" ht="15.75" customHeight="1" x14ac:dyDescent="0.15">
      <c r="A21" s="10" t="s">
        <v>86</v>
      </c>
      <c r="B21" s="31">
        <v>0</v>
      </c>
      <c r="C21" s="31">
        <v>0</v>
      </c>
      <c r="D21" s="31">
        <v>0</v>
      </c>
      <c r="E21" s="31">
        <v>0</v>
      </c>
      <c r="F21" s="31">
        <v>0</v>
      </c>
      <c r="G21" s="91">
        <v>7.1000000000000004E-3</v>
      </c>
      <c r="H21" s="91">
        <v>7.1000000000000004E-3</v>
      </c>
      <c r="I21" s="91">
        <v>7.1000000000000004E-3</v>
      </c>
      <c r="J21" s="91">
        <v>7.1000000000000004E-3</v>
      </c>
    </row>
    <row r="22" spans="1:10" ht="15.75" customHeight="1" x14ac:dyDescent="0.15">
      <c r="A22" s="10" t="s">
        <v>87</v>
      </c>
      <c r="B22" s="31">
        <v>0</v>
      </c>
      <c r="C22" s="31">
        <v>0</v>
      </c>
      <c r="D22" s="31">
        <v>0</v>
      </c>
      <c r="E22" s="31">
        <v>0</v>
      </c>
      <c r="F22" s="31">
        <v>0</v>
      </c>
      <c r="G22" s="91">
        <v>0.25590000000000002</v>
      </c>
      <c r="H22" s="91">
        <v>0.25590000000000002</v>
      </c>
      <c r="I22" s="91">
        <v>0.25590000000000002</v>
      </c>
      <c r="J22" s="91">
        <v>0.25590000000000002</v>
      </c>
    </row>
    <row r="23" spans="1:10" ht="15.75" customHeight="1" x14ac:dyDescent="0.15">
      <c r="A23" s="10" t="s">
        <v>88</v>
      </c>
      <c r="B23" s="31">
        <v>0</v>
      </c>
      <c r="C23" s="31">
        <v>0</v>
      </c>
      <c r="D23" s="31">
        <v>0</v>
      </c>
      <c r="E23" s="31">
        <v>0</v>
      </c>
      <c r="F23" s="31">
        <v>0</v>
      </c>
      <c r="G23" s="91">
        <v>0.1464</v>
      </c>
      <c r="H23" s="91">
        <v>0.1464</v>
      </c>
      <c r="I23" s="91">
        <v>0.1464</v>
      </c>
      <c r="J23" s="91">
        <v>0.1464</v>
      </c>
    </row>
    <row r="24" spans="1:10" ht="15.75" customHeight="1" x14ac:dyDescent="0.15">
      <c r="A24" s="10" t="s">
        <v>89</v>
      </c>
      <c r="B24" s="31">
        <v>0</v>
      </c>
      <c r="C24" s="31">
        <v>0</v>
      </c>
      <c r="D24" s="31">
        <v>0</v>
      </c>
      <c r="E24" s="31">
        <v>0</v>
      </c>
      <c r="F24" s="31">
        <v>0</v>
      </c>
      <c r="G24" s="91">
        <v>1.7600000000000001E-2</v>
      </c>
      <c r="H24" s="91">
        <v>1.7600000000000001E-2</v>
      </c>
      <c r="I24" s="91">
        <v>1.7600000000000001E-2</v>
      </c>
      <c r="J24" s="91">
        <v>1.7600000000000001E-2</v>
      </c>
    </row>
    <row r="25" spans="1:10" ht="15.75" customHeight="1" x14ac:dyDescent="0.15">
      <c r="A25" s="10" t="s">
        <v>90</v>
      </c>
      <c r="B25" s="31">
        <v>0</v>
      </c>
      <c r="C25" s="31">
        <v>0</v>
      </c>
      <c r="D25" s="31">
        <v>0</v>
      </c>
      <c r="E25" s="31">
        <v>0</v>
      </c>
      <c r="F25" s="31">
        <v>0</v>
      </c>
      <c r="G25" s="91">
        <v>1.8100000000000002E-2</v>
      </c>
      <c r="H25" s="91">
        <v>1.8100000000000002E-2</v>
      </c>
      <c r="I25" s="91">
        <v>1.8100000000000002E-2</v>
      </c>
      <c r="J25" s="91">
        <v>1.8100000000000002E-2</v>
      </c>
    </row>
    <row r="26" spans="1:10" ht="15.75" customHeight="1" x14ac:dyDescent="0.15">
      <c r="A26" s="10" t="s">
        <v>91</v>
      </c>
      <c r="B26" s="31">
        <v>0</v>
      </c>
      <c r="C26" s="31">
        <v>0</v>
      </c>
      <c r="D26" s="31">
        <v>0</v>
      </c>
      <c r="E26" s="31">
        <v>0</v>
      </c>
      <c r="F26" s="31">
        <v>0</v>
      </c>
      <c r="G26" s="91">
        <v>1.14E-2</v>
      </c>
      <c r="H26" s="91">
        <v>1.14E-2</v>
      </c>
      <c r="I26" s="91">
        <v>1.14E-2</v>
      </c>
      <c r="J26" s="91">
        <v>1.14E-2</v>
      </c>
    </row>
    <row r="27" spans="1:10" ht="15.75" customHeight="1" x14ac:dyDescent="0.15">
      <c r="A27" s="10" t="s">
        <v>92</v>
      </c>
      <c r="B27" s="31">
        <v>0</v>
      </c>
      <c r="C27" s="31">
        <v>0</v>
      </c>
      <c r="D27" s="31">
        <v>0</v>
      </c>
      <c r="E27" s="31">
        <v>0</v>
      </c>
      <c r="F27" s="31">
        <v>0</v>
      </c>
      <c r="G27" s="91">
        <v>0.15129999999999999</v>
      </c>
      <c r="H27" s="91">
        <v>0.15129999999999999</v>
      </c>
      <c r="I27" s="91">
        <v>0.15129999999999999</v>
      </c>
      <c r="J27" s="91">
        <v>0.15129999999999999</v>
      </c>
    </row>
    <row r="28" spans="1:10" ht="15.75" customHeight="1" x14ac:dyDescent="0.15">
      <c r="A28" s="10" t="s">
        <v>93</v>
      </c>
      <c r="B28" s="31">
        <v>0</v>
      </c>
      <c r="C28" s="31">
        <v>0</v>
      </c>
      <c r="D28" s="31">
        <v>0</v>
      </c>
      <c r="E28" s="31">
        <v>0</v>
      </c>
      <c r="F28" s="31">
        <v>0</v>
      </c>
      <c r="G28" s="91">
        <v>0.36630000000000001</v>
      </c>
      <c r="H28" s="91">
        <v>0.36630000000000001</v>
      </c>
      <c r="I28" s="91">
        <v>0.36630000000000001</v>
      </c>
      <c r="J28" s="91">
        <v>0.36630000000000001</v>
      </c>
    </row>
  </sheetData>
  <phoneticPr fontId="12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selection activeCell="C30" sqref="C30"/>
    </sheetView>
  </sheetViews>
  <sheetFormatPr baseColWidth="10" defaultColWidth="14.5" defaultRowHeight="15.75" customHeight="1" x14ac:dyDescent="0.15"/>
  <sheetData>
    <row r="1" spans="1:6" ht="15.75" customHeight="1" x14ac:dyDescent="0.15">
      <c r="A1" s="4" t="s">
        <v>41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5.75" customHeight="1" x14ac:dyDescent="0.15">
      <c r="A2" s="4" t="s">
        <v>213</v>
      </c>
      <c r="B2" s="15">
        <v>2.4300000000000002</v>
      </c>
      <c r="C2" s="15">
        <v>2.4300000000000002</v>
      </c>
      <c r="D2" s="15">
        <v>3.71</v>
      </c>
      <c r="E2" s="15">
        <v>3</v>
      </c>
      <c r="F2" s="15">
        <v>1.92</v>
      </c>
    </row>
    <row r="3" spans="1:6" ht="15.75" customHeight="1" x14ac:dyDescent="0.15">
      <c r="A3" t="s">
        <v>216</v>
      </c>
      <c r="B3" s="31">
        <v>5.1999999999999998E-2</v>
      </c>
      <c r="C3" s="31">
        <v>5.1999999999999998E-2</v>
      </c>
      <c r="D3" s="31">
        <v>5.1999999999999998E-2</v>
      </c>
      <c r="E3" s="31">
        <v>5.1999999999999998E-2</v>
      </c>
      <c r="F3" s="31">
        <v>5.1999999999999998E-2</v>
      </c>
    </row>
    <row r="4" spans="1:6" ht="15.75" customHeight="1" x14ac:dyDescent="0.15">
      <c r="A4" s="4" t="s">
        <v>28</v>
      </c>
      <c r="B4" s="13">
        <v>3.5999999999999997E-2</v>
      </c>
      <c r="C4" s="13">
        <v>3.5999999999999997E-2</v>
      </c>
      <c r="D4" s="13">
        <v>3.5999999999999997E-2</v>
      </c>
      <c r="E4" s="13">
        <v>3.5999999999999997E-2</v>
      </c>
      <c r="F4" s="13">
        <v>3.5999999999999997E-2</v>
      </c>
    </row>
    <row r="5" spans="1:6" ht="15.75" customHeight="1" x14ac:dyDescent="0.15">
      <c r="A5" s="4" t="s">
        <v>147</v>
      </c>
      <c r="B5" s="47">
        <f>Distributions!C10/100 * 2.6</f>
        <v>3.9000000000000003E-3</v>
      </c>
      <c r="C5" s="47">
        <f>Distributions!D10/100 * 2.6</f>
        <v>3.9000000000000003E-3</v>
      </c>
      <c r="D5" s="47">
        <f>Distributions!E10/100 * 2.6</f>
        <v>3.3540000000000006E-3</v>
      </c>
      <c r="E5" s="47">
        <f>Distributions!F10/100 * 2.6</f>
        <v>2.8600000000000001E-3</v>
      </c>
      <c r="F5" s="47">
        <f>Distributions!G10/100 * 2.6</f>
        <v>2.7299999999999998E-3</v>
      </c>
    </row>
    <row r="6" spans="1:6" ht="15.75" customHeight="1" x14ac:dyDescent="0.15">
      <c r="A6" s="4" t="s">
        <v>148</v>
      </c>
      <c r="B6" s="47">
        <f>Distributions!C11/100 * 2.6</f>
        <v>1.274E-3</v>
      </c>
      <c r="C6" s="47">
        <f>Distributions!D11/100 * 2.6</f>
        <v>1.274E-3</v>
      </c>
      <c r="D6" s="47">
        <f>Distributions!E11/100 * 2.6</f>
        <v>1.3780000000000001E-3</v>
      </c>
      <c r="E6" s="47">
        <f>Distributions!F11/100 * 2.6</f>
        <v>1.0659999999999999E-3</v>
      </c>
      <c r="F6" s="47">
        <f>Distributions!G11/100 * 2.6</f>
        <v>5.4600000000000004E-4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"/>
  <sheetViews>
    <sheetView workbookViewId="0">
      <selection activeCell="B7" sqref="B7"/>
    </sheetView>
  </sheetViews>
  <sheetFormatPr baseColWidth="10" defaultRowHeight="13" x14ac:dyDescent="0.15"/>
  <cols>
    <col min="1" max="1" width="31.33203125" bestFit="1" customWidth="1"/>
    <col min="2" max="2" width="31.33203125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x14ac:dyDescent="0.15">
      <c r="A1" s="10" t="s">
        <v>197</v>
      </c>
      <c r="B1" s="10" t="s">
        <v>12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115</v>
      </c>
      <c r="I1" s="10" t="s">
        <v>116</v>
      </c>
      <c r="J1" s="10" t="s">
        <v>117</v>
      </c>
      <c r="K1" s="10" t="s">
        <v>118</v>
      </c>
      <c r="L1" s="10" t="s">
        <v>111</v>
      </c>
      <c r="M1" s="10" t="s">
        <v>112</v>
      </c>
      <c r="N1" s="10" t="s">
        <v>113</v>
      </c>
      <c r="O1" s="10" t="s">
        <v>114</v>
      </c>
    </row>
    <row r="2" spans="1:15" x14ac:dyDescent="0.15">
      <c r="A2" s="10" t="s">
        <v>204</v>
      </c>
      <c r="B2" t="s">
        <v>206</v>
      </c>
      <c r="C2" s="102">
        <f t="shared" ref="C2:O2" si="0">1-C3</f>
        <v>0.95</v>
      </c>
      <c r="D2" s="102">
        <f t="shared" si="0"/>
        <v>0.95</v>
      </c>
      <c r="E2" s="102">
        <f t="shared" si="0"/>
        <v>0.68920000000000003</v>
      </c>
      <c r="F2" s="102">
        <f t="shared" si="0"/>
        <v>0.76900000000000002</v>
      </c>
      <c r="G2" s="102">
        <f t="shared" si="0"/>
        <v>0.82065999999999995</v>
      </c>
      <c r="H2" s="102">
        <f t="shared" si="0"/>
        <v>0.76419999999999999</v>
      </c>
      <c r="I2" s="102">
        <f t="shared" si="0"/>
        <v>0.76419999999999999</v>
      </c>
      <c r="J2" s="102">
        <f t="shared" si="0"/>
        <v>0.76419999999999999</v>
      </c>
      <c r="K2" s="102">
        <f t="shared" si="0"/>
        <v>0.76419999999999999</v>
      </c>
      <c r="L2" s="102">
        <f t="shared" si="0"/>
        <v>0.7762</v>
      </c>
      <c r="M2" s="102">
        <f t="shared" si="0"/>
        <v>0.7762</v>
      </c>
      <c r="N2" s="102">
        <f t="shared" si="0"/>
        <v>0.7762</v>
      </c>
      <c r="O2" s="102">
        <f t="shared" si="0"/>
        <v>0.7762</v>
      </c>
    </row>
    <row r="3" spans="1:15" x14ac:dyDescent="0.15">
      <c r="B3" t="s">
        <v>207</v>
      </c>
      <c r="C3" s="102">
        <f>C6</f>
        <v>0.05</v>
      </c>
      <c r="D3" s="102">
        <f t="shared" ref="D3:N3" si="1">D6</f>
        <v>0.05</v>
      </c>
      <c r="E3" s="102">
        <f t="shared" si="1"/>
        <v>0.31079999999999997</v>
      </c>
      <c r="F3" s="102">
        <f t="shared" si="1"/>
        <v>0.23100000000000001</v>
      </c>
      <c r="G3" s="102">
        <f t="shared" si="1"/>
        <v>0.17934</v>
      </c>
      <c r="H3" s="102">
        <f t="shared" si="1"/>
        <v>0.23580000000000001</v>
      </c>
      <c r="I3" s="102">
        <f t="shared" si="1"/>
        <v>0.23580000000000001</v>
      </c>
      <c r="J3" s="102">
        <f t="shared" si="1"/>
        <v>0.23580000000000001</v>
      </c>
      <c r="K3" s="102">
        <f t="shared" si="1"/>
        <v>0.23580000000000001</v>
      </c>
      <c r="L3" s="102">
        <f t="shared" si="1"/>
        <v>0.2238</v>
      </c>
      <c r="M3" s="102">
        <f t="shared" si="1"/>
        <v>0.2238</v>
      </c>
      <c r="N3" s="102">
        <f t="shared" si="1"/>
        <v>0.2238</v>
      </c>
      <c r="O3" s="102">
        <f>O6</f>
        <v>0.2238</v>
      </c>
    </row>
    <row r="4" spans="1:15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15">
      <c r="A5" s="10" t="s">
        <v>198</v>
      </c>
      <c r="B5" t="s">
        <v>207</v>
      </c>
      <c r="C5" s="37">
        <v>0.1</v>
      </c>
      <c r="D5" s="37">
        <v>0.1</v>
      </c>
      <c r="E5" s="94">
        <v>0.74</v>
      </c>
      <c r="F5" s="94">
        <v>0.55000000000000004</v>
      </c>
      <c r="G5" s="94">
        <v>0.42699999999999999</v>
      </c>
      <c r="H5" s="95">
        <v>0.48149999999999998</v>
      </c>
      <c r="I5" s="95">
        <v>0.48149999999999998</v>
      </c>
      <c r="J5" s="95">
        <v>0.48149999999999998</v>
      </c>
      <c r="K5" s="95">
        <v>0.48149999999999998</v>
      </c>
      <c r="L5" s="95">
        <v>0.43469999999999998</v>
      </c>
      <c r="M5" s="95">
        <v>0.43469999999999998</v>
      </c>
      <c r="N5" s="95">
        <v>0.43469999999999998</v>
      </c>
      <c r="O5" s="95">
        <v>0.43469999999999998</v>
      </c>
    </row>
    <row r="6" spans="1:15" x14ac:dyDescent="0.15">
      <c r="A6" s="10" t="s">
        <v>199</v>
      </c>
      <c r="B6" t="s">
        <v>207</v>
      </c>
      <c r="C6" s="37">
        <v>0.05</v>
      </c>
      <c r="D6" s="37">
        <v>0.05</v>
      </c>
      <c r="E6" s="94">
        <v>0.31079999999999997</v>
      </c>
      <c r="F6" s="94">
        <v>0.23100000000000001</v>
      </c>
      <c r="G6" s="94">
        <v>0.17934</v>
      </c>
      <c r="H6" s="95">
        <v>0.23580000000000001</v>
      </c>
      <c r="I6" s="95">
        <v>0.23580000000000001</v>
      </c>
      <c r="J6" s="95">
        <v>0.23580000000000001</v>
      </c>
      <c r="K6" s="95">
        <v>0.23580000000000001</v>
      </c>
      <c r="L6" s="95">
        <v>0.2238</v>
      </c>
      <c r="M6" s="95">
        <v>0.2238</v>
      </c>
      <c r="N6" s="95">
        <v>0.2238</v>
      </c>
      <c r="O6" s="95">
        <v>0.2238</v>
      </c>
    </row>
    <row r="7" spans="1:15" x14ac:dyDescent="0.15">
      <c r="A7" s="10" t="s">
        <v>200</v>
      </c>
      <c r="B7" t="s">
        <v>207</v>
      </c>
      <c r="C7" s="94">
        <v>0.01</v>
      </c>
      <c r="D7" s="94">
        <v>0.01</v>
      </c>
      <c r="E7" s="94">
        <v>0.01</v>
      </c>
      <c r="F7" s="94">
        <v>0.01</v>
      </c>
      <c r="G7" s="94">
        <v>0.01</v>
      </c>
      <c r="H7" s="94">
        <v>6.0000000000000001E-3</v>
      </c>
      <c r="I7" s="94">
        <v>6.0000000000000001E-3</v>
      </c>
      <c r="J7" s="94">
        <v>6.0000000000000001E-3</v>
      </c>
      <c r="K7" s="94">
        <v>6.0000000000000001E-3</v>
      </c>
      <c r="L7" s="94">
        <v>0</v>
      </c>
      <c r="M7" s="94">
        <v>0</v>
      </c>
      <c r="N7" s="94">
        <v>0</v>
      </c>
      <c r="O7" s="94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workbookViewId="0">
      <selection activeCell="F21" sqref="F21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11</v>
      </c>
      <c r="B1" s="1" t="s">
        <v>12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ht="15.75" customHeight="1" x14ac:dyDescent="0.15">
      <c r="A2" s="12" t="s">
        <v>13</v>
      </c>
      <c r="B2" s="12" t="s">
        <v>14</v>
      </c>
      <c r="C2" s="101">
        <v>0.63400000000000001</v>
      </c>
      <c r="D2" s="101">
        <v>0.63400000000000001</v>
      </c>
      <c r="E2" s="101">
        <v>0.49</v>
      </c>
      <c r="F2" s="101">
        <v>0.28000000000000003</v>
      </c>
      <c r="G2" s="101">
        <v>0.2535</v>
      </c>
    </row>
    <row r="3" spans="1:7" ht="15.75" customHeight="1" x14ac:dyDescent="0.15">
      <c r="A3" s="11"/>
      <c r="B3" s="12" t="s">
        <v>23</v>
      </c>
      <c r="C3" s="101">
        <v>0.22600000000000001</v>
      </c>
      <c r="D3" s="101">
        <v>0.22600000000000001</v>
      </c>
      <c r="E3" s="101">
        <v>0.314</v>
      </c>
      <c r="F3" s="101">
        <v>0.33899999999999997</v>
      </c>
      <c r="G3" s="101">
        <v>0.33250000000000002</v>
      </c>
    </row>
    <row r="4" spans="1:7" ht="15.75" customHeight="1" x14ac:dyDescent="0.15">
      <c r="A4" s="11"/>
      <c r="B4" s="12" t="s">
        <v>25</v>
      </c>
      <c r="C4" s="101">
        <v>0.10199999999999999</v>
      </c>
      <c r="D4" s="101">
        <v>0.10199999999999999</v>
      </c>
      <c r="E4" s="101">
        <v>0.14699999999999999</v>
      </c>
      <c r="F4" s="101">
        <v>0.247</v>
      </c>
      <c r="G4" s="101">
        <v>0.28100000000000003</v>
      </c>
    </row>
    <row r="5" spans="1:7" ht="15.75" customHeight="1" x14ac:dyDescent="0.15">
      <c r="A5" s="11"/>
      <c r="B5" s="12" t="s">
        <v>26</v>
      </c>
      <c r="C5" s="101">
        <v>3.7999999999999999E-2</v>
      </c>
      <c r="D5" s="101">
        <v>3.7999999999999999E-2</v>
      </c>
      <c r="E5" s="101">
        <v>4.9000000000000002E-2</v>
      </c>
      <c r="F5" s="101">
        <v>0.13400000000000001</v>
      </c>
      <c r="G5" s="101">
        <v>0.13300000000000001</v>
      </c>
    </row>
    <row r="6" spans="1:7" ht="15.75" customHeight="1" x14ac:dyDescent="0.15">
      <c r="C6" s="102"/>
      <c r="D6" s="102"/>
      <c r="E6" s="102"/>
      <c r="F6" s="102"/>
      <c r="G6" s="102"/>
    </row>
    <row r="7" spans="1:7" ht="15.75" customHeight="1" x14ac:dyDescent="0.15">
      <c r="C7" s="102"/>
      <c r="D7" s="102"/>
      <c r="E7" s="102"/>
      <c r="F7" s="102"/>
      <c r="G7" s="102"/>
    </row>
    <row r="8" spans="1:7" ht="15.75" customHeight="1" x14ac:dyDescent="0.15">
      <c r="A8" s="4" t="s">
        <v>27</v>
      </c>
      <c r="B8" s="4" t="s">
        <v>14</v>
      </c>
      <c r="C8" s="101">
        <v>0.56799999999999995</v>
      </c>
      <c r="D8" s="101">
        <v>0.56799999999999995</v>
      </c>
      <c r="E8" s="101">
        <v>0.58650000000000002</v>
      </c>
      <c r="F8" s="101">
        <v>0.54899999999999993</v>
      </c>
      <c r="G8" s="101">
        <v>0.49</v>
      </c>
    </row>
    <row r="9" spans="1:7" ht="15.75" customHeight="1" x14ac:dyDescent="0.15">
      <c r="B9" s="4" t="s">
        <v>23</v>
      </c>
      <c r="C9" s="101">
        <v>0.23300000000000001</v>
      </c>
      <c r="D9" s="101">
        <v>0.23300000000000001</v>
      </c>
      <c r="E9" s="101">
        <v>0.23149999999999998</v>
      </c>
      <c r="F9" s="101">
        <v>0.3</v>
      </c>
      <c r="G9" s="101">
        <v>0.38400000000000001</v>
      </c>
    </row>
    <row r="10" spans="1:7" ht="15.75" customHeight="1" x14ac:dyDescent="0.15">
      <c r="B10" s="4" t="s">
        <v>147</v>
      </c>
      <c r="C10" s="101">
        <v>0.15</v>
      </c>
      <c r="D10" s="101">
        <v>0.15</v>
      </c>
      <c r="E10" s="101">
        <v>0.129</v>
      </c>
      <c r="F10" s="101">
        <v>0.11</v>
      </c>
      <c r="G10" s="101">
        <v>0.105</v>
      </c>
    </row>
    <row r="11" spans="1:7" ht="15.75" customHeight="1" x14ac:dyDescent="0.15">
      <c r="B11" s="4" t="s">
        <v>148</v>
      </c>
      <c r="C11" s="101">
        <v>4.9000000000000002E-2</v>
      </c>
      <c r="D11" s="101">
        <v>4.9000000000000002E-2</v>
      </c>
      <c r="E11" s="101">
        <v>5.2999999999999999E-2</v>
      </c>
      <c r="F11" s="101">
        <v>4.0999999999999995E-2</v>
      </c>
      <c r="G11" s="101">
        <v>2.1000000000000001E-2</v>
      </c>
    </row>
    <row r="12" spans="1:7" ht="15.75" customHeight="1" x14ac:dyDescent="0.15">
      <c r="C12" s="102"/>
      <c r="D12" s="102"/>
      <c r="E12" s="102"/>
      <c r="F12" s="102"/>
      <c r="G12" s="102"/>
    </row>
    <row r="13" spans="1:7" ht="15.75" customHeight="1" x14ac:dyDescent="0.15">
      <c r="C13" s="102"/>
      <c r="D13" s="102"/>
      <c r="E13" s="102"/>
      <c r="F13" s="102"/>
      <c r="G13" s="102"/>
    </row>
    <row r="14" spans="1:7" ht="15.75" customHeight="1" x14ac:dyDescent="0.15">
      <c r="A14" s="4" t="s">
        <v>36</v>
      </c>
      <c r="B14" s="4" t="s">
        <v>37</v>
      </c>
      <c r="C14" s="101">
        <v>0.80299999999999994</v>
      </c>
      <c r="D14" s="101">
        <v>0.46200000000000002</v>
      </c>
      <c r="E14" s="101">
        <v>3.3000000000000002E-2</v>
      </c>
      <c r="F14" s="101">
        <v>6.9999999999999993E-3</v>
      </c>
      <c r="G14" s="101">
        <v>0</v>
      </c>
    </row>
    <row r="15" spans="1:7" ht="15.75" customHeight="1" x14ac:dyDescent="0.15">
      <c r="B15" s="4" t="s">
        <v>38</v>
      </c>
      <c r="C15" s="101">
        <v>6.8000000000000005E-2</v>
      </c>
      <c r="D15" s="101">
        <v>0.16300000000000001</v>
      </c>
      <c r="E15" s="101">
        <v>9.4E-2</v>
      </c>
      <c r="F15" s="101">
        <v>4.4999999999999998E-2</v>
      </c>
      <c r="G15" s="101">
        <v>0</v>
      </c>
    </row>
    <row r="16" spans="1:7" ht="15.75" customHeight="1" x14ac:dyDescent="0.15">
      <c r="B16" s="4" t="s">
        <v>39</v>
      </c>
      <c r="C16" s="101">
        <v>0.107</v>
      </c>
      <c r="D16" s="101">
        <v>0.37</v>
      </c>
      <c r="E16" s="101">
        <v>0.83700000000000008</v>
      </c>
      <c r="F16" s="101">
        <v>0.879</v>
      </c>
      <c r="G16" s="101">
        <v>0</v>
      </c>
    </row>
    <row r="17" spans="2:7" ht="15.75" customHeight="1" x14ac:dyDescent="0.15">
      <c r="B17" s="4" t="s">
        <v>40</v>
      </c>
      <c r="C17" s="101">
        <v>2.2000000000000002E-2</v>
      </c>
      <c r="D17" s="101">
        <v>5.0000000000000001E-3</v>
      </c>
      <c r="E17" s="101">
        <v>3.6000000000000004E-2</v>
      </c>
      <c r="F17" s="101">
        <v>6.9000000000000006E-2</v>
      </c>
      <c r="G17" s="101">
        <v>1</v>
      </c>
    </row>
    <row r="19" spans="2:7" ht="15.75" customHeight="1" x14ac:dyDescent="0.15">
      <c r="B19" s="4"/>
    </row>
    <row r="20" spans="2:7" ht="15.75" customHeight="1" x14ac:dyDescent="0.15">
      <c r="B20" s="4"/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2" sqref="A12"/>
    </sheetView>
  </sheetViews>
  <sheetFormatPr baseColWidth="10" defaultRowHeight="13" x14ac:dyDescent="0.15"/>
  <cols>
    <col min="1" max="1" width="8.5" bestFit="1" customWidth="1"/>
    <col min="2" max="2" width="10.6640625" customWidth="1"/>
    <col min="3" max="3" width="7.6640625" bestFit="1" customWidth="1"/>
  </cols>
  <sheetData>
    <row r="1" spans="1:3" x14ac:dyDescent="0.15">
      <c r="A1" s="10" t="s">
        <v>230</v>
      </c>
      <c r="B1" s="10" t="s">
        <v>231</v>
      </c>
      <c r="C1" s="10" t="s">
        <v>232</v>
      </c>
    </row>
    <row r="2" spans="1:3" ht="39" x14ac:dyDescent="0.15">
      <c r="A2" s="108" t="s">
        <v>233</v>
      </c>
      <c r="B2" s="114" t="s">
        <v>234</v>
      </c>
      <c r="C2" s="110">
        <v>0.15</v>
      </c>
    </row>
    <row r="3" spans="1:3" ht="52" x14ac:dyDescent="0.15">
      <c r="B3" s="109" t="s">
        <v>235</v>
      </c>
      <c r="C3" s="110">
        <v>0.03</v>
      </c>
    </row>
    <row r="4" spans="1:3" ht="52" x14ac:dyDescent="0.15">
      <c r="B4" s="109" t="s">
        <v>236</v>
      </c>
      <c r="C4" s="110">
        <v>0</v>
      </c>
    </row>
    <row r="5" spans="1:3" ht="39" x14ac:dyDescent="0.15">
      <c r="B5" s="111" t="s">
        <v>237</v>
      </c>
      <c r="C5" s="110">
        <v>0.19</v>
      </c>
    </row>
    <row r="6" spans="1:3" ht="52" x14ac:dyDescent="0.15">
      <c r="B6" s="111" t="s">
        <v>238</v>
      </c>
      <c r="C6" s="110">
        <v>0.39</v>
      </c>
    </row>
    <row r="7" spans="1:3" ht="52" x14ac:dyDescent="0.15">
      <c r="B7" s="111" t="s">
        <v>239</v>
      </c>
      <c r="C7" s="110">
        <v>0.19</v>
      </c>
    </row>
    <row r="8" spans="1:3" ht="26" x14ac:dyDescent="0.15">
      <c r="B8" s="112" t="s">
        <v>240</v>
      </c>
      <c r="C8" s="110">
        <v>1E-3</v>
      </c>
    </row>
    <row r="9" spans="1:3" ht="52" x14ac:dyDescent="0.15">
      <c r="B9" s="112" t="s">
        <v>241</v>
      </c>
      <c r="C9" s="110">
        <v>7.0000000000000001E-3</v>
      </c>
    </row>
    <row r="10" spans="1:3" ht="52" x14ac:dyDescent="0.15">
      <c r="B10" s="112" t="s">
        <v>242</v>
      </c>
      <c r="C10" s="110">
        <v>0.04</v>
      </c>
    </row>
    <row r="11" spans="1:3" x14ac:dyDescent="0.15">
      <c r="C11" s="110"/>
    </row>
    <row r="12" spans="1:3" ht="26" x14ac:dyDescent="0.15">
      <c r="A12" s="108" t="s">
        <v>243</v>
      </c>
      <c r="B12" s="113" t="s">
        <v>244</v>
      </c>
      <c r="C12" s="110">
        <v>0.34</v>
      </c>
    </row>
    <row r="13" spans="1:3" ht="26" x14ac:dyDescent="0.15">
      <c r="B13" s="113" t="s">
        <v>245</v>
      </c>
      <c r="C13" s="110">
        <v>0.05</v>
      </c>
    </row>
    <row r="14" spans="1:3" ht="26" x14ac:dyDescent="0.15">
      <c r="B14" s="113" t="s">
        <v>246</v>
      </c>
      <c r="C14" s="110">
        <v>7.0000000000000007E-2</v>
      </c>
    </row>
    <row r="15" spans="1:3" ht="26" x14ac:dyDescent="0.15">
      <c r="B15" s="113" t="s">
        <v>247</v>
      </c>
      <c r="C15" s="110">
        <v>0.55000000000000004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8"/>
  <sheetViews>
    <sheetView workbookViewId="0">
      <selection activeCell="B24" sqref="B24"/>
    </sheetView>
  </sheetViews>
  <sheetFormatPr baseColWidth="10" defaultColWidth="14.5" defaultRowHeight="15.75" customHeight="1" x14ac:dyDescent="0.15"/>
  <cols>
    <col min="1" max="1" width="18" bestFit="1" customWidth="1"/>
    <col min="2" max="2" width="23.83203125" bestFit="1" customWidth="1"/>
    <col min="3" max="3" width="10.1640625" bestFit="1" customWidth="1"/>
    <col min="4" max="4" width="9.1640625" bestFit="1" customWidth="1"/>
    <col min="5" max="5" width="12.1640625" bestFit="1" customWidth="1"/>
    <col min="6" max="6" width="12" bestFit="1" customWidth="1"/>
  </cols>
  <sheetData>
    <row r="1" spans="1:6" ht="15.75" customHeight="1" x14ac:dyDescent="0.15">
      <c r="A1" s="10" t="s">
        <v>101</v>
      </c>
      <c r="B1" s="10" t="s">
        <v>58</v>
      </c>
      <c r="C1" s="29" t="s">
        <v>42</v>
      </c>
      <c r="D1" s="10" t="s">
        <v>20</v>
      </c>
      <c r="E1" s="10" t="s">
        <v>19</v>
      </c>
      <c r="F1" s="10" t="s">
        <v>17</v>
      </c>
    </row>
    <row r="2" spans="1:6" ht="15.75" customHeight="1" x14ac:dyDescent="0.15">
      <c r="A2" s="10" t="s">
        <v>11</v>
      </c>
      <c r="B2" t="s">
        <v>57</v>
      </c>
      <c r="C2" s="20">
        <f>1-D2-E2-F2</f>
        <v>0.49547179999999996</v>
      </c>
      <c r="D2" s="14">
        <v>0.3649</v>
      </c>
      <c r="E2" s="14">
        <v>0.1085</v>
      </c>
      <c r="F2" s="14">
        <v>3.1128200000000002E-2</v>
      </c>
    </row>
    <row r="3" spans="1:6" ht="15.75" customHeight="1" x14ac:dyDescent="0.15">
      <c r="A3" s="10"/>
      <c r="C3" s="93"/>
      <c r="D3" s="77"/>
      <c r="E3" s="77"/>
      <c r="F3" s="77"/>
    </row>
    <row r="4" spans="1:6" ht="15.75" customHeight="1" x14ac:dyDescent="0.15">
      <c r="A4" s="10"/>
      <c r="C4" s="93"/>
      <c r="D4" s="77"/>
      <c r="E4" s="77"/>
      <c r="F4" s="77"/>
    </row>
    <row r="5" spans="1:6" ht="15.75" customHeight="1" x14ac:dyDescent="0.15">
      <c r="A5" s="10" t="s">
        <v>196</v>
      </c>
      <c r="B5" t="s">
        <v>210</v>
      </c>
      <c r="C5" s="35"/>
      <c r="D5" s="11">
        <v>1.53</v>
      </c>
      <c r="E5" s="11">
        <v>1.32</v>
      </c>
      <c r="F5" s="11">
        <v>1.53</v>
      </c>
    </row>
    <row r="6" spans="1:6" ht="15.75" customHeight="1" x14ac:dyDescent="0.2">
      <c r="B6" t="s">
        <v>211</v>
      </c>
      <c r="C6" s="6">
        <v>1</v>
      </c>
      <c r="D6" s="6">
        <v>5</v>
      </c>
      <c r="E6" s="6">
        <v>6.4</v>
      </c>
      <c r="F6" s="6">
        <v>46.5</v>
      </c>
    </row>
    <row r="7" spans="1:6" ht="15.75" customHeight="1" x14ac:dyDescent="0.2">
      <c r="B7" t="s">
        <v>147</v>
      </c>
      <c r="C7" s="56">
        <v>1</v>
      </c>
      <c r="D7" s="56">
        <v>2.58</v>
      </c>
      <c r="E7" s="56">
        <v>1.65</v>
      </c>
      <c r="F7" s="56">
        <v>3.5</v>
      </c>
    </row>
    <row r="8" spans="1:6" ht="15.75" customHeight="1" x14ac:dyDescent="0.2">
      <c r="B8" t="s">
        <v>148</v>
      </c>
      <c r="C8" s="56">
        <v>1</v>
      </c>
      <c r="D8" s="56">
        <v>2.58</v>
      </c>
      <c r="E8" s="56">
        <v>1.65</v>
      </c>
      <c r="F8" s="56">
        <v>3.5</v>
      </c>
    </row>
    <row r="9" spans="1:6" ht="15.75" customHeight="1" x14ac:dyDescent="0.15">
      <c r="A9" s="10"/>
      <c r="C9" s="5"/>
    </row>
    <row r="10" spans="1:6" ht="15.75" customHeight="1" x14ac:dyDescent="0.15">
      <c r="A10" s="10"/>
    </row>
    <row r="11" spans="1:6" ht="15.75" customHeight="1" x14ac:dyDescent="0.15">
      <c r="B11" s="10"/>
      <c r="C11" s="29"/>
      <c r="D11" s="10"/>
      <c r="E11" s="10"/>
      <c r="F11" s="10"/>
    </row>
    <row r="12" spans="1:6" ht="15.75" customHeight="1" x14ac:dyDescent="0.15">
      <c r="A12" s="10" t="s">
        <v>195</v>
      </c>
      <c r="B12" s="5" t="s">
        <v>217</v>
      </c>
      <c r="C12" s="5">
        <v>1</v>
      </c>
      <c r="D12">
        <v>1</v>
      </c>
      <c r="E12" s="5">
        <v>1</v>
      </c>
      <c r="F12" s="5">
        <v>1</v>
      </c>
    </row>
    <row r="13" spans="1:6" ht="15.75" customHeight="1" x14ac:dyDescent="0.15">
      <c r="B13" s="5" t="s">
        <v>15</v>
      </c>
      <c r="C13" s="5">
        <v>1</v>
      </c>
      <c r="D13">
        <v>2.0099999999999998</v>
      </c>
      <c r="E13" s="5">
        <v>3.39</v>
      </c>
      <c r="F13" s="5">
        <v>11.89</v>
      </c>
    </row>
    <row r="14" spans="1:6" ht="15.75" customHeight="1" x14ac:dyDescent="0.15">
      <c r="B14" s="5" t="s">
        <v>16</v>
      </c>
      <c r="C14" s="5">
        <v>1</v>
      </c>
      <c r="D14">
        <v>2.0099999999999998</v>
      </c>
      <c r="E14" s="5">
        <v>3.39</v>
      </c>
      <c r="F14" s="5">
        <v>11.89</v>
      </c>
    </row>
    <row r="15" spans="1:6" ht="15.75" customHeight="1" x14ac:dyDescent="0.15">
      <c r="B15" s="5" t="s">
        <v>18</v>
      </c>
      <c r="C15" s="5">
        <v>1</v>
      </c>
      <c r="D15">
        <v>2.0099999999999998</v>
      </c>
      <c r="E15" s="5">
        <v>3.39</v>
      </c>
      <c r="F15" s="5">
        <v>11.89</v>
      </c>
    </row>
    <row r="16" spans="1:6" ht="15.75" customHeight="1" x14ac:dyDescent="0.15">
      <c r="B16" s="5" t="s">
        <v>21</v>
      </c>
      <c r="C16" s="5">
        <v>1</v>
      </c>
      <c r="D16">
        <v>1</v>
      </c>
      <c r="E16" s="5">
        <v>999.99</v>
      </c>
      <c r="F16" s="5">
        <v>999.99</v>
      </c>
    </row>
    <row r="17" spans="1:7" ht="15.75" customHeight="1" x14ac:dyDescent="0.15">
      <c r="B17" s="5" t="s">
        <v>22</v>
      </c>
      <c r="C17" s="5">
        <v>1</v>
      </c>
      <c r="D17">
        <v>1</v>
      </c>
      <c r="E17" s="5">
        <v>1</v>
      </c>
      <c r="F17" s="5">
        <v>1</v>
      </c>
    </row>
    <row r="18" spans="1:7" ht="15.75" customHeight="1" x14ac:dyDescent="0.15">
      <c r="B18" s="5" t="s">
        <v>43</v>
      </c>
      <c r="C18" s="5">
        <v>1</v>
      </c>
      <c r="D18">
        <v>1</v>
      </c>
      <c r="E18" s="5">
        <v>1</v>
      </c>
      <c r="F18" s="5">
        <v>1</v>
      </c>
    </row>
    <row r="19" spans="1:7" ht="15.75" customHeight="1" x14ac:dyDescent="0.15">
      <c r="B19" s="5" t="s">
        <v>24</v>
      </c>
      <c r="C19" s="5">
        <v>1</v>
      </c>
      <c r="D19">
        <v>1</v>
      </c>
      <c r="E19" s="5">
        <v>1</v>
      </c>
      <c r="F19" s="5">
        <v>1</v>
      </c>
    </row>
    <row r="22" spans="1:7" ht="15.75" customHeight="1" x14ac:dyDescent="0.15">
      <c r="B22" s="10"/>
    </row>
    <row r="23" spans="1:7" ht="15.75" customHeight="1" x14ac:dyDescent="0.15">
      <c r="A23" s="10" t="s">
        <v>248</v>
      </c>
      <c r="B23" s="115" t="s">
        <v>234</v>
      </c>
      <c r="C23" s="116">
        <v>1</v>
      </c>
      <c r="D23" s="116">
        <v>1.52</v>
      </c>
      <c r="E23" s="116">
        <v>1.75</v>
      </c>
      <c r="F23" s="116">
        <v>3.14</v>
      </c>
      <c r="G23" s="117"/>
    </row>
    <row r="24" spans="1:7" ht="15.75" customHeight="1" x14ac:dyDescent="0.15">
      <c r="B24" s="115" t="s">
        <v>235</v>
      </c>
      <c r="C24" s="116">
        <v>1</v>
      </c>
      <c r="D24" s="116">
        <v>1.2</v>
      </c>
      <c r="E24" s="116">
        <v>1.4</v>
      </c>
      <c r="F24" s="116">
        <v>1.6</v>
      </c>
      <c r="G24" s="117"/>
    </row>
    <row r="25" spans="1:7" ht="15.75" customHeight="1" x14ac:dyDescent="0.15">
      <c r="B25" s="115" t="s">
        <v>236</v>
      </c>
      <c r="C25" s="116">
        <v>1</v>
      </c>
      <c r="D25" s="116">
        <v>1.2</v>
      </c>
      <c r="E25" s="116">
        <v>1.4</v>
      </c>
      <c r="F25" s="116">
        <v>1.6</v>
      </c>
      <c r="G25" s="117"/>
    </row>
    <row r="26" spans="1:7" ht="15.75" customHeight="1" x14ac:dyDescent="0.15">
      <c r="B26" s="118" t="s">
        <v>237</v>
      </c>
      <c r="C26" s="116">
        <v>1</v>
      </c>
      <c r="D26" s="116">
        <v>1.52</v>
      </c>
      <c r="E26" s="116">
        <v>1.75</v>
      </c>
      <c r="F26" s="116">
        <v>1.73</v>
      </c>
      <c r="G26" s="117"/>
    </row>
    <row r="27" spans="1:7" ht="15.75" customHeight="1" x14ac:dyDescent="0.15">
      <c r="B27" s="118" t="s">
        <v>238</v>
      </c>
      <c r="C27" s="116">
        <v>1</v>
      </c>
      <c r="D27" s="116">
        <v>1</v>
      </c>
      <c r="E27" s="116">
        <v>1</v>
      </c>
      <c r="F27" s="116">
        <v>1</v>
      </c>
      <c r="G27" s="117"/>
    </row>
    <row r="28" spans="1:7" ht="15.75" customHeight="1" x14ac:dyDescent="0.15">
      <c r="B28" s="118" t="s">
        <v>239</v>
      </c>
      <c r="C28" s="116">
        <v>1</v>
      </c>
      <c r="D28" s="116">
        <v>1</v>
      </c>
      <c r="E28" s="116">
        <v>1</v>
      </c>
      <c r="F28" s="116">
        <v>1</v>
      </c>
      <c r="G28" s="117"/>
    </row>
    <row r="29" spans="1:7" ht="15.75" customHeight="1" x14ac:dyDescent="0.15">
      <c r="B29" s="119" t="s">
        <v>240</v>
      </c>
      <c r="C29" s="116">
        <v>1</v>
      </c>
      <c r="D29" s="116">
        <v>1.52</v>
      </c>
      <c r="E29" s="116">
        <v>1.75</v>
      </c>
      <c r="F29" s="116">
        <v>1.52</v>
      </c>
      <c r="G29" s="117"/>
    </row>
    <row r="30" spans="1:7" ht="15.75" customHeight="1" x14ac:dyDescent="0.15">
      <c r="B30" s="119" t="s">
        <v>241</v>
      </c>
      <c r="C30" s="116">
        <v>1</v>
      </c>
      <c r="D30" s="116">
        <v>1</v>
      </c>
      <c r="E30" s="116">
        <v>1.33</v>
      </c>
      <c r="F30" s="116">
        <v>1</v>
      </c>
      <c r="G30" s="117"/>
    </row>
    <row r="31" spans="1:7" ht="15.75" customHeight="1" x14ac:dyDescent="0.15">
      <c r="B31" s="119" t="s">
        <v>242</v>
      </c>
      <c r="C31" s="116">
        <v>1</v>
      </c>
      <c r="D31" s="116">
        <v>1</v>
      </c>
      <c r="E31" s="116">
        <v>1.33</v>
      </c>
      <c r="F31" s="116">
        <v>1</v>
      </c>
      <c r="G31" s="117"/>
    </row>
    <row r="32" spans="1:7" ht="15.75" customHeight="1" x14ac:dyDescent="0.15">
      <c r="B32" s="121"/>
      <c r="C32" s="116"/>
      <c r="D32" s="116"/>
      <c r="E32" s="116"/>
      <c r="F32" s="116"/>
      <c r="G32" s="117"/>
    </row>
    <row r="33" spans="1:7" ht="15.75" customHeight="1" x14ac:dyDescent="0.15">
      <c r="C33" s="117"/>
      <c r="D33" s="117"/>
      <c r="E33" s="117"/>
      <c r="F33" s="117"/>
      <c r="G33" s="117"/>
    </row>
    <row r="34" spans="1:7" ht="15.75" customHeight="1" x14ac:dyDescent="0.15">
      <c r="B34" s="10"/>
      <c r="C34" s="120"/>
      <c r="D34" s="120"/>
      <c r="E34" s="120"/>
      <c r="F34" s="120"/>
      <c r="G34" s="117"/>
    </row>
    <row r="35" spans="1:7" ht="15.75" customHeight="1" x14ac:dyDescent="0.15">
      <c r="A35" s="10" t="s">
        <v>249</v>
      </c>
      <c r="B35" s="121" t="s">
        <v>244</v>
      </c>
      <c r="C35" s="116">
        <v>1</v>
      </c>
      <c r="D35" s="122">
        <v>1</v>
      </c>
      <c r="E35" s="122">
        <v>1</v>
      </c>
      <c r="F35" s="122">
        <v>1</v>
      </c>
      <c r="G35" s="117"/>
    </row>
    <row r="36" spans="1:7" ht="15.75" customHeight="1" x14ac:dyDescent="0.15">
      <c r="B36" s="121" t="s">
        <v>245</v>
      </c>
      <c r="C36" s="116">
        <v>1</v>
      </c>
      <c r="D36" s="122">
        <v>1.41</v>
      </c>
      <c r="E36" s="122">
        <v>1.49</v>
      </c>
      <c r="F36" s="122">
        <v>3.03</v>
      </c>
      <c r="G36" s="117"/>
    </row>
    <row r="37" spans="1:7" ht="15.75" customHeight="1" x14ac:dyDescent="0.15">
      <c r="B37" s="121" t="s">
        <v>246</v>
      </c>
      <c r="C37" s="116">
        <v>1</v>
      </c>
      <c r="D37" s="122">
        <v>1.18</v>
      </c>
      <c r="E37" s="122">
        <v>1.1000000000000001</v>
      </c>
      <c r="F37" s="122">
        <v>1.77</v>
      </c>
      <c r="G37" s="117"/>
    </row>
    <row r="38" spans="1:7" ht="15.75" customHeight="1" x14ac:dyDescent="0.15">
      <c r="B38" s="121" t="s">
        <v>247</v>
      </c>
      <c r="C38" s="116">
        <v>1</v>
      </c>
      <c r="D38" s="122">
        <v>1</v>
      </c>
      <c r="E38" s="122">
        <v>1</v>
      </c>
      <c r="F38" s="122">
        <v>1</v>
      </c>
      <c r="G38" s="117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P100"/>
  <sheetViews>
    <sheetView workbookViewId="0">
      <selection activeCell="I1" sqref="I1"/>
    </sheetView>
  </sheetViews>
  <sheetFormatPr baseColWidth="10" defaultRowHeight="13" x14ac:dyDescent="0.15"/>
  <cols>
    <col min="1" max="1" width="14.83203125" bestFit="1" customWidth="1"/>
    <col min="2" max="2" width="20" bestFit="1" customWidth="1"/>
    <col min="3" max="3" width="10.33203125" bestFit="1" customWidth="1"/>
    <col min="4" max="4" width="8.5" bestFit="1" customWidth="1"/>
    <col min="5" max="5" width="10" bestFit="1" customWidth="1"/>
    <col min="7" max="8" width="11.83203125" bestFit="1" customWidth="1"/>
    <col min="9" max="12" width="13.83203125" bestFit="1" customWidth="1"/>
    <col min="13" max="16" width="15.1640625" bestFit="1" customWidth="1"/>
  </cols>
  <sheetData>
    <row r="1" spans="1:16" x14ac:dyDescent="0.15">
      <c r="A1" s="10" t="s">
        <v>56</v>
      </c>
      <c r="B1" s="1" t="s">
        <v>5</v>
      </c>
      <c r="C1" s="1" t="s">
        <v>12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115</v>
      </c>
      <c r="J1" s="10" t="s">
        <v>116</v>
      </c>
      <c r="K1" s="10" t="s">
        <v>117</v>
      </c>
      <c r="L1" s="10" t="s">
        <v>118</v>
      </c>
      <c r="M1" s="10" t="s">
        <v>111</v>
      </c>
      <c r="N1" s="10" t="s">
        <v>112</v>
      </c>
      <c r="O1" s="10" t="s">
        <v>113</v>
      </c>
      <c r="P1" s="10" t="s">
        <v>114</v>
      </c>
    </row>
    <row r="2" spans="1:16" x14ac:dyDescent="0.15">
      <c r="A2" s="10" t="s">
        <v>13</v>
      </c>
      <c r="B2" t="s">
        <v>213</v>
      </c>
      <c r="C2" s="4" t="s">
        <v>14</v>
      </c>
      <c r="D2" s="4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15">
      <c r="C3" s="4" t="s">
        <v>23</v>
      </c>
      <c r="D3" s="4">
        <v>1</v>
      </c>
      <c r="E3">
        <v>1.67</v>
      </c>
      <c r="F3">
        <v>1.67</v>
      </c>
      <c r="G3">
        <v>1.67</v>
      </c>
      <c r="H3">
        <v>1.67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15">
      <c r="C4" s="4" t="s">
        <v>25</v>
      </c>
      <c r="D4" s="4">
        <v>1</v>
      </c>
      <c r="E4">
        <v>2.38</v>
      </c>
      <c r="F4">
        <v>2.38</v>
      </c>
      <c r="G4">
        <v>2.38</v>
      </c>
      <c r="H4">
        <v>2.38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15">
      <c r="C5" s="4" t="s">
        <v>26</v>
      </c>
      <c r="D5" s="4">
        <v>1</v>
      </c>
      <c r="E5">
        <v>6.33</v>
      </c>
      <c r="F5">
        <v>6.33</v>
      </c>
      <c r="G5">
        <v>6.33</v>
      </c>
      <c r="H5">
        <v>6.33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15">
      <c r="B6" t="s">
        <v>28</v>
      </c>
      <c r="C6" s="4" t="s">
        <v>14</v>
      </c>
      <c r="D6" s="4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15">
      <c r="C7" s="4" t="s">
        <v>23</v>
      </c>
      <c r="D7" s="4">
        <v>1</v>
      </c>
      <c r="E7">
        <v>1.55</v>
      </c>
      <c r="F7">
        <v>1.55</v>
      </c>
      <c r="G7">
        <v>1.55</v>
      </c>
      <c r="H7">
        <v>1.55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15">
      <c r="C8" s="4" t="s">
        <v>25</v>
      </c>
      <c r="D8" s="4">
        <v>1</v>
      </c>
      <c r="E8">
        <v>2.1800000000000002</v>
      </c>
      <c r="F8">
        <v>2.1800000000000002</v>
      </c>
      <c r="G8">
        <v>2.1800000000000002</v>
      </c>
      <c r="H8">
        <v>2.1800000000000002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15">
      <c r="C9" s="4" t="s">
        <v>26</v>
      </c>
      <c r="D9" s="4">
        <v>1</v>
      </c>
      <c r="E9">
        <v>6.39</v>
      </c>
      <c r="F9">
        <v>6.39</v>
      </c>
      <c r="G9">
        <v>6.39</v>
      </c>
      <c r="H9">
        <v>6.39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15">
      <c r="B10" t="s">
        <v>30</v>
      </c>
      <c r="C10" s="4" t="s">
        <v>14</v>
      </c>
      <c r="D10" s="4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15">
      <c r="C11" s="4" t="s">
        <v>23</v>
      </c>
      <c r="D11" s="4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15">
      <c r="C12" s="4" t="s">
        <v>25</v>
      </c>
      <c r="D12" s="4">
        <v>1</v>
      </c>
      <c r="E12">
        <v>2.79</v>
      </c>
      <c r="F12">
        <v>2.79</v>
      </c>
      <c r="G12">
        <v>2.79</v>
      </c>
      <c r="H12">
        <v>2.79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15">
      <c r="C13" s="4" t="s">
        <v>26</v>
      </c>
      <c r="D13" s="4">
        <v>1</v>
      </c>
      <c r="E13">
        <v>6.01</v>
      </c>
      <c r="F13">
        <v>6.01</v>
      </c>
      <c r="G13">
        <v>6.01</v>
      </c>
      <c r="H13">
        <v>6.01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15">
      <c r="B14" t="s">
        <v>31</v>
      </c>
      <c r="C14" s="4" t="s">
        <v>14</v>
      </c>
      <c r="D14" s="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15">
      <c r="C15" s="4" t="s">
        <v>23</v>
      </c>
      <c r="D15" s="4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15">
      <c r="C16" s="4" t="s">
        <v>25</v>
      </c>
      <c r="D16" s="4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15">
      <c r="C17" s="4" t="s">
        <v>26</v>
      </c>
      <c r="D17" s="4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15">
      <c r="B18" t="s">
        <v>35</v>
      </c>
      <c r="C18" s="4" t="s">
        <v>14</v>
      </c>
      <c r="D18" s="4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15">
      <c r="C19" s="4" t="s">
        <v>23</v>
      </c>
      <c r="D19" s="4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15">
      <c r="C20" s="4" t="s">
        <v>25</v>
      </c>
      <c r="D20" s="4">
        <v>1</v>
      </c>
      <c r="E20">
        <v>1.86</v>
      </c>
      <c r="F20">
        <v>1.86</v>
      </c>
      <c r="G20">
        <v>1.86</v>
      </c>
      <c r="H20">
        <v>1.86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15">
      <c r="C21" s="4" t="s">
        <v>26</v>
      </c>
      <c r="D21" s="4">
        <v>1</v>
      </c>
      <c r="E21">
        <v>3.01</v>
      </c>
      <c r="F21">
        <v>3.01</v>
      </c>
      <c r="G21">
        <v>3.01</v>
      </c>
      <c r="H21">
        <v>3.01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4" spans="1:16" x14ac:dyDescent="0.15">
      <c r="A24" s="10" t="s">
        <v>27</v>
      </c>
      <c r="B24" t="s">
        <v>213</v>
      </c>
      <c r="C24" s="4" t="s">
        <v>14</v>
      </c>
      <c r="D24" s="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15">
      <c r="C25" s="4" t="s">
        <v>23</v>
      </c>
      <c r="D25" s="4">
        <v>1</v>
      </c>
      <c r="E25">
        <v>1.6</v>
      </c>
      <c r="F25">
        <v>1.6</v>
      </c>
      <c r="G25">
        <v>1.6</v>
      </c>
      <c r="H25">
        <v>1.6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15">
      <c r="C26" s="4" t="s">
        <v>147</v>
      </c>
      <c r="D26" s="4">
        <v>1</v>
      </c>
      <c r="E26">
        <v>3.41</v>
      </c>
      <c r="F26">
        <v>3.41</v>
      </c>
      <c r="G26">
        <v>3.41</v>
      </c>
      <c r="H26">
        <v>3.41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x14ac:dyDescent="0.15">
      <c r="C27" s="4" t="s">
        <v>148</v>
      </c>
      <c r="D27" s="4">
        <v>1</v>
      </c>
      <c r="E27">
        <v>12.33</v>
      </c>
      <c r="F27">
        <v>12.33</v>
      </c>
      <c r="G27">
        <v>12.33</v>
      </c>
      <c r="H27">
        <v>12.33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15">
      <c r="B28" t="s">
        <v>28</v>
      </c>
      <c r="C28" s="4" t="s">
        <v>14</v>
      </c>
      <c r="D28" s="4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15">
      <c r="C29" s="4" t="s">
        <v>23</v>
      </c>
      <c r="D29" s="4">
        <v>1</v>
      </c>
      <c r="E29">
        <v>1.92</v>
      </c>
      <c r="F29">
        <v>1.92</v>
      </c>
      <c r="G29">
        <v>1.92</v>
      </c>
      <c r="H29">
        <v>1.92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 x14ac:dyDescent="0.15">
      <c r="C30" s="4" t="s">
        <v>147</v>
      </c>
      <c r="D30" s="4">
        <v>1</v>
      </c>
      <c r="E30">
        <v>4.66</v>
      </c>
      <c r="F30">
        <v>4.66</v>
      </c>
      <c r="G30">
        <v>4.66</v>
      </c>
      <c r="H30">
        <v>4.66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15">
      <c r="C31" s="4" t="s">
        <v>148</v>
      </c>
      <c r="D31" s="4">
        <v>1</v>
      </c>
      <c r="E31">
        <v>9.68</v>
      </c>
      <c r="F31">
        <v>9.68</v>
      </c>
      <c r="G31">
        <v>9.68</v>
      </c>
      <c r="H31">
        <v>9.68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 x14ac:dyDescent="0.15">
      <c r="B32" t="s">
        <v>30</v>
      </c>
      <c r="C32" s="4" t="s">
        <v>14</v>
      </c>
      <c r="D32" s="4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 x14ac:dyDescent="0.15">
      <c r="C33" s="4" t="s">
        <v>23</v>
      </c>
      <c r="D33" s="4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 x14ac:dyDescent="0.15">
      <c r="C34" s="4" t="s">
        <v>147</v>
      </c>
      <c r="D34" s="4">
        <v>1</v>
      </c>
      <c r="E34">
        <v>2.58</v>
      </c>
      <c r="F34">
        <v>2.58</v>
      </c>
      <c r="G34">
        <v>2.58</v>
      </c>
      <c r="H34">
        <v>2.58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15">
      <c r="C35" s="4" t="s">
        <v>148</v>
      </c>
      <c r="D35" s="4">
        <v>1</v>
      </c>
      <c r="E35">
        <v>9.6300000000000008</v>
      </c>
      <c r="F35">
        <v>9.6300000000000008</v>
      </c>
      <c r="G35">
        <v>9.6300000000000008</v>
      </c>
      <c r="H35">
        <v>9.6300000000000008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 x14ac:dyDescent="0.15">
      <c r="B36" t="s">
        <v>31</v>
      </c>
      <c r="C36" s="4" t="s">
        <v>14</v>
      </c>
      <c r="D36" s="4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15">
      <c r="C37" s="4" t="s">
        <v>23</v>
      </c>
      <c r="D37" s="4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15">
      <c r="C38" s="4" t="s">
        <v>147</v>
      </c>
      <c r="D38" s="4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15">
      <c r="C39" s="4" t="s">
        <v>148</v>
      </c>
      <c r="D39" s="4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 x14ac:dyDescent="0.15">
      <c r="B40" t="s">
        <v>35</v>
      </c>
      <c r="C40" s="4" t="s">
        <v>14</v>
      </c>
      <c r="D40" s="4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15">
      <c r="C41" s="4" t="s">
        <v>23</v>
      </c>
      <c r="D41" s="4">
        <v>1</v>
      </c>
      <c r="E41">
        <v>1.65</v>
      </c>
      <c r="F41">
        <v>1.65</v>
      </c>
      <c r="G41">
        <v>1.65</v>
      </c>
      <c r="H41">
        <v>1.65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15">
      <c r="C42" s="4" t="s">
        <v>147</v>
      </c>
      <c r="D42" s="4">
        <v>1</v>
      </c>
      <c r="E42">
        <v>2.73</v>
      </c>
      <c r="F42">
        <v>2.73</v>
      </c>
      <c r="G42">
        <v>2.73</v>
      </c>
      <c r="H42">
        <v>2.73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 x14ac:dyDescent="0.15">
      <c r="C43" s="4" t="s">
        <v>148</v>
      </c>
      <c r="D43" s="4">
        <v>1</v>
      </c>
      <c r="E43">
        <v>11.21</v>
      </c>
      <c r="F43">
        <v>11.21</v>
      </c>
      <c r="G43">
        <v>11.21</v>
      </c>
      <c r="H43">
        <v>11.21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 x14ac:dyDescent="0.15">
      <c r="C44" s="4"/>
      <c r="D44" s="4"/>
    </row>
    <row r="46" spans="1:16" x14ac:dyDescent="0.15">
      <c r="A46" s="10" t="s">
        <v>204</v>
      </c>
      <c r="B46" t="s">
        <v>213</v>
      </c>
      <c r="C46" s="4" t="s">
        <v>206</v>
      </c>
      <c r="D46" s="4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 x14ac:dyDescent="0.15">
      <c r="C47" s="4" t="s">
        <v>207</v>
      </c>
      <c r="D47" s="4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 x14ac:dyDescent="0.15">
      <c r="B48" t="s">
        <v>28</v>
      </c>
      <c r="C48" s="4" t="s">
        <v>206</v>
      </c>
      <c r="D48" s="4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15">
      <c r="C49" s="4" t="s">
        <v>207</v>
      </c>
      <c r="D49" s="4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15">
      <c r="B50" t="s">
        <v>30</v>
      </c>
      <c r="C50" s="4" t="s">
        <v>206</v>
      </c>
      <c r="D50" s="4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x14ac:dyDescent="0.15">
      <c r="C51" s="4" t="s">
        <v>207</v>
      </c>
      <c r="D51" s="4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 x14ac:dyDescent="0.15">
      <c r="B52" t="s">
        <v>31</v>
      </c>
      <c r="C52" s="4" t="s">
        <v>206</v>
      </c>
      <c r="D52" s="4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 x14ac:dyDescent="0.15">
      <c r="C53" s="4" t="s">
        <v>207</v>
      </c>
      <c r="D53" s="4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 x14ac:dyDescent="0.15">
      <c r="B54" t="s">
        <v>35</v>
      </c>
      <c r="C54" s="4" t="s">
        <v>206</v>
      </c>
      <c r="D54" s="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  <row r="55" spans="1:16" x14ac:dyDescent="0.15">
      <c r="C55" s="4" t="s">
        <v>207</v>
      </c>
      <c r="D55" s="4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x14ac:dyDescent="0.15">
      <c r="A56" s="10"/>
      <c r="B56" t="s">
        <v>85</v>
      </c>
      <c r="C56" s="4" t="s">
        <v>206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>
        <v>1</v>
      </c>
      <c r="N56">
        <v>1</v>
      </c>
      <c r="O56">
        <v>1</v>
      </c>
      <c r="P56">
        <v>1</v>
      </c>
    </row>
    <row r="57" spans="1:16" x14ac:dyDescent="0.15">
      <c r="C57" s="4" t="s">
        <v>207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3.51</v>
      </c>
      <c r="J57" s="4">
        <v>3.51</v>
      </c>
      <c r="K57" s="4">
        <v>3.51</v>
      </c>
      <c r="L57" s="4">
        <v>3.51</v>
      </c>
      <c r="M57">
        <v>1</v>
      </c>
      <c r="N57">
        <v>1</v>
      </c>
      <c r="O57">
        <v>1</v>
      </c>
      <c r="P57">
        <v>1</v>
      </c>
    </row>
    <row r="58" spans="1:16" x14ac:dyDescent="0.15">
      <c r="B58" t="s">
        <v>86</v>
      </c>
      <c r="C58" s="4" t="s">
        <v>206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>
        <v>1</v>
      </c>
      <c r="N58">
        <v>1</v>
      </c>
      <c r="O58">
        <v>1</v>
      </c>
      <c r="P58">
        <v>1</v>
      </c>
    </row>
    <row r="59" spans="1:16" x14ac:dyDescent="0.15">
      <c r="C59" s="4" t="s">
        <v>207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3.51</v>
      </c>
      <c r="J59" s="4">
        <v>3.51</v>
      </c>
      <c r="K59" s="4">
        <v>3.51</v>
      </c>
      <c r="L59" s="4">
        <v>3.51</v>
      </c>
      <c r="M59">
        <v>1</v>
      </c>
      <c r="N59">
        <v>1</v>
      </c>
      <c r="O59">
        <v>1</v>
      </c>
      <c r="P59">
        <v>1</v>
      </c>
    </row>
    <row r="60" spans="1:16" x14ac:dyDescent="0.15">
      <c r="B60" t="s">
        <v>87</v>
      </c>
      <c r="C60" s="4" t="s">
        <v>206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>
        <v>1</v>
      </c>
      <c r="N60">
        <v>1</v>
      </c>
      <c r="O60">
        <v>1</v>
      </c>
      <c r="P60">
        <v>1</v>
      </c>
    </row>
    <row r="61" spans="1:16" x14ac:dyDescent="0.15">
      <c r="C61" s="4" t="s">
        <v>207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3.51</v>
      </c>
      <c r="J61" s="4">
        <v>3.51</v>
      </c>
      <c r="K61" s="4">
        <v>3.51</v>
      </c>
      <c r="L61" s="4">
        <v>3.51</v>
      </c>
      <c r="M61">
        <v>1</v>
      </c>
      <c r="N61">
        <v>1</v>
      </c>
      <c r="O61">
        <v>1</v>
      </c>
      <c r="P61">
        <v>1</v>
      </c>
    </row>
    <row r="62" spans="1:16" x14ac:dyDescent="0.15">
      <c r="C62" s="4"/>
      <c r="D62" s="4"/>
    </row>
    <row r="64" spans="1:16" x14ac:dyDescent="0.15">
      <c r="A64" s="10" t="s">
        <v>36</v>
      </c>
      <c r="B64" t="s">
        <v>217</v>
      </c>
      <c r="C64" s="4" t="s">
        <v>37</v>
      </c>
      <c r="D64" s="11">
        <v>1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</row>
    <row r="65" spans="2:16" x14ac:dyDescent="0.15">
      <c r="C65" s="4" t="s">
        <v>38</v>
      </c>
      <c r="D65" s="12">
        <v>2.2799999999999998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</row>
    <row r="66" spans="2:16" x14ac:dyDescent="0.15">
      <c r="C66" s="4" t="s">
        <v>39</v>
      </c>
      <c r="D66" s="12">
        <v>4.62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</row>
    <row r="67" spans="2:16" x14ac:dyDescent="0.15">
      <c r="C67" s="4" t="s">
        <v>40</v>
      </c>
      <c r="D67" s="12">
        <v>10.53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</row>
    <row r="68" spans="2:16" x14ac:dyDescent="0.15">
      <c r="B68" t="s">
        <v>15</v>
      </c>
      <c r="C68" s="4" t="s">
        <v>37</v>
      </c>
      <c r="D68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</row>
    <row r="69" spans="2:16" x14ac:dyDescent="0.15">
      <c r="C69" s="4" t="s">
        <v>38</v>
      </c>
      <c r="D69" s="4">
        <v>1.66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</row>
    <row r="70" spans="2:16" x14ac:dyDescent="0.15">
      <c r="C70" s="4" t="s">
        <v>39</v>
      </c>
      <c r="D70" s="4">
        <v>2.5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</row>
    <row r="71" spans="2:16" x14ac:dyDescent="0.15">
      <c r="C71" s="4" t="s">
        <v>40</v>
      </c>
      <c r="D71" s="4">
        <v>14.97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</row>
    <row r="72" spans="2:16" x14ac:dyDescent="0.15">
      <c r="B72" t="s">
        <v>16</v>
      </c>
      <c r="C72" s="4" t="s">
        <v>37</v>
      </c>
      <c r="D72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</row>
    <row r="73" spans="2:16" x14ac:dyDescent="0.15">
      <c r="C73" s="4" t="s">
        <v>38</v>
      </c>
      <c r="D73" s="4">
        <v>1.66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</row>
    <row r="74" spans="2:16" x14ac:dyDescent="0.15">
      <c r="C74" s="4" t="s">
        <v>39</v>
      </c>
      <c r="D74" s="4">
        <v>2.5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</row>
    <row r="75" spans="2:16" x14ac:dyDescent="0.15">
      <c r="C75" s="4" t="s">
        <v>40</v>
      </c>
      <c r="D75" s="4">
        <v>14.97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</row>
    <row r="76" spans="2:16" x14ac:dyDescent="0.15">
      <c r="B76" t="s">
        <v>21</v>
      </c>
      <c r="C76" s="4" t="s">
        <v>37</v>
      </c>
      <c r="D76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</row>
    <row r="77" spans="2:16" x14ac:dyDescent="0.15">
      <c r="C77" s="4" t="s">
        <v>38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</row>
    <row r="78" spans="2:16" x14ac:dyDescent="0.15">
      <c r="C78" s="4" t="s">
        <v>39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</row>
    <row r="79" spans="2:16" x14ac:dyDescent="0.15">
      <c r="C79" s="4" t="s">
        <v>40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</row>
    <row r="80" spans="2:16" x14ac:dyDescent="0.15">
      <c r="B80" t="s">
        <v>213</v>
      </c>
      <c r="C80" s="4" t="s">
        <v>37</v>
      </c>
      <c r="D80" s="4">
        <v>1</v>
      </c>
      <c r="E80">
        <v>1</v>
      </c>
      <c r="F80">
        <v>1</v>
      </c>
      <c r="G80">
        <v>1</v>
      </c>
      <c r="H80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</row>
    <row r="81" spans="1:16" x14ac:dyDescent="0.15">
      <c r="C81" s="4" t="s">
        <v>38</v>
      </c>
      <c r="D81" s="12">
        <v>1</v>
      </c>
      <c r="E81" s="12">
        <v>2.2799999999999998</v>
      </c>
      <c r="F81" s="11">
        <v>1</v>
      </c>
      <c r="G81" s="11">
        <v>1</v>
      </c>
      <c r="H81" s="11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</row>
    <row r="82" spans="1:16" x14ac:dyDescent="0.15">
      <c r="C82" s="4" t="s">
        <v>39</v>
      </c>
      <c r="D82" s="12">
        <v>1</v>
      </c>
      <c r="E82" s="12">
        <v>4.62</v>
      </c>
      <c r="F82" s="11">
        <v>1</v>
      </c>
      <c r="G82" s="11">
        <v>1</v>
      </c>
      <c r="H82" s="11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</row>
    <row r="83" spans="1:16" x14ac:dyDescent="0.15">
      <c r="C83" s="4" t="s">
        <v>40</v>
      </c>
      <c r="D83" s="12">
        <v>1</v>
      </c>
      <c r="E83" s="12">
        <v>10.53</v>
      </c>
      <c r="F83" s="11">
        <v>2.1</v>
      </c>
      <c r="G83" s="11">
        <v>2.1</v>
      </c>
      <c r="H83" s="11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</row>
    <row r="84" spans="1:16" x14ac:dyDescent="0.15">
      <c r="B84" t="s">
        <v>28</v>
      </c>
      <c r="C84" s="4" t="s">
        <v>37</v>
      </c>
      <c r="D84" s="4">
        <v>1</v>
      </c>
      <c r="E84">
        <v>1</v>
      </c>
      <c r="F84">
        <v>1</v>
      </c>
      <c r="G84">
        <v>1</v>
      </c>
      <c r="H8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</row>
    <row r="85" spans="1:16" x14ac:dyDescent="0.15">
      <c r="C85" s="4" t="s">
        <v>38</v>
      </c>
      <c r="D85" s="4">
        <v>1</v>
      </c>
      <c r="E85">
        <v>1.66</v>
      </c>
      <c r="F85">
        <v>1</v>
      </c>
      <c r="G85">
        <v>1</v>
      </c>
      <c r="H85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</row>
    <row r="86" spans="1:16" x14ac:dyDescent="0.15">
      <c r="C86" s="4" t="s">
        <v>39</v>
      </c>
      <c r="D86" s="4">
        <v>1</v>
      </c>
      <c r="E86">
        <v>2.5</v>
      </c>
      <c r="F86">
        <v>1</v>
      </c>
      <c r="G86">
        <v>1</v>
      </c>
      <c r="H86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</row>
    <row r="87" spans="1:16" x14ac:dyDescent="0.15">
      <c r="C87" s="4" t="s">
        <v>40</v>
      </c>
      <c r="D87" s="4">
        <v>1</v>
      </c>
      <c r="E87">
        <v>14.97</v>
      </c>
      <c r="F87">
        <v>1.92</v>
      </c>
      <c r="G87">
        <v>1.92</v>
      </c>
      <c r="H87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</row>
    <row r="88" spans="1:16" x14ac:dyDescent="0.15">
      <c r="B88" t="s">
        <v>29</v>
      </c>
      <c r="C88" s="4" t="s">
        <v>37</v>
      </c>
      <c r="D88" s="4">
        <v>1</v>
      </c>
      <c r="E88">
        <v>1</v>
      </c>
      <c r="F88">
        <v>1</v>
      </c>
      <c r="G88">
        <v>1</v>
      </c>
      <c r="H88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</row>
    <row r="89" spans="1:16" x14ac:dyDescent="0.15">
      <c r="C89" s="4" t="s">
        <v>38</v>
      </c>
      <c r="D89" s="4">
        <v>1</v>
      </c>
      <c r="E89">
        <v>1</v>
      </c>
      <c r="F89">
        <v>1</v>
      </c>
      <c r="G89">
        <v>1</v>
      </c>
      <c r="H89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</row>
    <row r="90" spans="1:16" x14ac:dyDescent="0.15">
      <c r="C90" s="4" t="s">
        <v>39</v>
      </c>
      <c r="D90" s="4">
        <v>1</v>
      </c>
      <c r="E90">
        <v>1</v>
      </c>
      <c r="F90">
        <v>1</v>
      </c>
      <c r="G90">
        <v>1</v>
      </c>
      <c r="H90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</row>
    <row r="91" spans="1:16" x14ac:dyDescent="0.15">
      <c r="C91" s="4" t="s">
        <v>40</v>
      </c>
      <c r="D91" s="4">
        <v>1</v>
      </c>
      <c r="E91">
        <v>1</v>
      </c>
      <c r="F91">
        <v>1</v>
      </c>
      <c r="G91">
        <v>1</v>
      </c>
      <c r="H91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</row>
    <row r="94" spans="1:16" x14ac:dyDescent="0.15">
      <c r="A94" s="10" t="s">
        <v>214</v>
      </c>
      <c r="B94" s="11" t="s">
        <v>215</v>
      </c>
      <c r="C94" s="4" t="s">
        <v>37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</row>
    <row r="95" spans="1:16" x14ac:dyDescent="0.15">
      <c r="C95" s="4" t="s">
        <v>38</v>
      </c>
      <c r="D95">
        <v>1.26</v>
      </c>
      <c r="E95">
        <v>1.26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</row>
    <row r="96" spans="1:16" x14ac:dyDescent="0.15">
      <c r="C96" s="4" t="s">
        <v>39</v>
      </c>
      <c r="D96">
        <v>1.68</v>
      </c>
      <c r="E96">
        <v>1.68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</row>
    <row r="97" spans="1:16" x14ac:dyDescent="0.15">
      <c r="C97" s="4" t="s">
        <v>40</v>
      </c>
      <c r="D97">
        <v>2.65</v>
      </c>
      <c r="E97">
        <v>2.65</v>
      </c>
      <c r="F97">
        <v>2.0699999999999998</v>
      </c>
      <c r="G97">
        <v>2.0699999999999998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</row>
    <row r="100" spans="1:16" x14ac:dyDescent="0.15">
      <c r="A100" s="10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25"/>
  <sheetViews>
    <sheetView workbookViewId="0">
      <selection activeCell="A19" sqref="A19"/>
    </sheetView>
  </sheetViews>
  <sheetFormatPr baseColWidth="10" defaultRowHeight="13" x14ac:dyDescent="0.15"/>
  <cols>
    <col min="1" max="1" width="36.6640625" customWidth="1"/>
    <col min="2" max="2" width="64.5" customWidth="1"/>
    <col min="3" max="3" width="14.6640625" customWidth="1"/>
    <col min="4" max="4" width="15.83203125" customWidth="1"/>
    <col min="5" max="5" width="13.33203125" customWidth="1"/>
    <col min="6" max="6" width="13.5" customWidth="1"/>
  </cols>
  <sheetData>
    <row r="1" spans="1:7" x14ac:dyDescent="0.15">
      <c r="A1" s="10" t="s">
        <v>48</v>
      </c>
      <c r="B1" s="1" t="s">
        <v>252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x14ac:dyDescent="0.15">
      <c r="A2" s="10" t="s">
        <v>192</v>
      </c>
      <c r="B2" t="s">
        <v>62</v>
      </c>
      <c r="C2" s="26"/>
      <c r="D2" s="4">
        <v>45</v>
      </c>
      <c r="E2" s="4">
        <v>361.6</v>
      </c>
      <c r="F2" s="4">
        <v>174.7</v>
      </c>
      <c r="G2" s="4">
        <v>174.7</v>
      </c>
    </row>
    <row r="3" spans="1:7" x14ac:dyDescent="0.15">
      <c r="B3" s="4"/>
    </row>
    <row r="4" spans="1:7" x14ac:dyDescent="0.15">
      <c r="A4" s="10" t="s">
        <v>219</v>
      </c>
      <c r="B4" s="4" t="s">
        <v>213</v>
      </c>
      <c r="C4">
        <v>1.04</v>
      </c>
      <c r="D4">
        <v>1.04</v>
      </c>
      <c r="E4">
        <v>1.04</v>
      </c>
      <c r="F4">
        <v>1.04</v>
      </c>
      <c r="G4">
        <v>1.04</v>
      </c>
    </row>
    <row r="6" spans="1:7" x14ac:dyDescent="0.15">
      <c r="A6" s="10" t="s">
        <v>180</v>
      </c>
      <c r="B6" s="4" t="s">
        <v>44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 x14ac:dyDescent="0.15">
      <c r="B7" s="4" t="s">
        <v>45</v>
      </c>
      <c r="C7" s="4">
        <v>1</v>
      </c>
      <c r="D7" s="4">
        <v>1</v>
      </c>
      <c r="E7" s="4">
        <v>1.43</v>
      </c>
      <c r="F7" s="4">
        <v>1.43</v>
      </c>
      <c r="G7" s="4">
        <v>1</v>
      </c>
    </row>
    <row r="8" spans="1:7" x14ac:dyDescent="0.15">
      <c r="B8" s="4" t="s">
        <v>110</v>
      </c>
      <c r="C8" s="4">
        <v>1</v>
      </c>
      <c r="D8" s="4">
        <v>1</v>
      </c>
      <c r="E8" s="4">
        <v>1.6</v>
      </c>
      <c r="F8" s="4">
        <v>1.6</v>
      </c>
      <c r="G8" s="4">
        <v>1</v>
      </c>
    </row>
    <row r="9" spans="1:7" x14ac:dyDescent="0.15">
      <c r="B9" s="4" t="s">
        <v>104</v>
      </c>
      <c r="C9" s="4">
        <v>1</v>
      </c>
      <c r="D9" s="4">
        <v>1</v>
      </c>
      <c r="E9" s="4">
        <v>1.6</v>
      </c>
      <c r="F9" s="4">
        <v>1.6</v>
      </c>
      <c r="G9" s="4">
        <v>1</v>
      </c>
    </row>
    <row r="10" spans="1:7" x14ac:dyDescent="0.15">
      <c r="B10" s="4" t="s">
        <v>46</v>
      </c>
      <c r="C10" s="4">
        <v>1</v>
      </c>
      <c r="D10" s="4">
        <v>1</v>
      </c>
      <c r="E10" s="4">
        <v>2.39</v>
      </c>
      <c r="F10" s="4">
        <v>2.39</v>
      </c>
      <c r="G10" s="4">
        <v>1</v>
      </c>
    </row>
    <row r="11" spans="1:7" x14ac:dyDescent="0.15">
      <c r="B11" s="4"/>
      <c r="C11" s="4"/>
      <c r="D11" s="4"/>
      <c r="E11" s="4"/>
      <c r="F11" s="4"/>
      <c r="G11" s="4"/>
    </row>
    <row r="12" spans="1:7" x14ac:dyDescent="0.15">
      <c r="A12" s="10" t="s">
        <v>253</v>
      </c>
      <c r="B12" s="4" t="s">
        <v>52</v>
      </c>
      <c r="C12" s="4">
        <v>1</v>
      </c>
      <c r="D12" s="4">
        <v>1</v>
      </c>
      <c r="E12" s="4">
        <v>1</v>
      </c>
      <c r="F12" s="4">
        <v>0.9</v>
      </c>
      <c r="G12" s="4">
        <v>0.9</v>
      </c>
    </row>
    <row r="13" spans="1:7" x14ac:dyDescent="0.15">
      <c r="B13" s="70" t="s">
        <v>54</v>
      </c>
      <c r="C13" s="4">
        <v>1</v>
      </c>
      <c r="D13" s="4">
        <v>1</v>
      </c>
      <c r="E13" s="4">
        <f>1/(1 + (E7-1)*(1-'Baseline year demographics'!$C$8))</f>
        <v>0.78419071518193229</v>
      </c>
      <c r="F13" s="4">
        <f>1/(1 + (F7-1)*(1-'Baseline year demographics'!$C$8))</f>
        <v>0.78419071518193229</v>
      </c>
      <c r="G13" s="4">
        <v>1</v>
      </c>
    </row>
    <row r="14" spans="1:7" x14ac:dyDescent="0.15">
      <c r="B14" s="70" t="s">
        <v>127</v>
      </c>
      <c r="C14" s="4">
        <v>1</v>
      </c>
      <c r="D14" s="4">
        <v>1</v>
      </c>
      <c r="E14" s="4">
        <f>1 / (E$10/E$9)</f>
        <v>0.66945606694560678</v>
      </c>
      <c r="F14" s="4">
        <f>1 / (F$10/F$9)</f>
        <v>0.66945606694560678</v>
      </c>
      <c r="G14" s="4">
        <v>1</v>
      </c>
    </row>
    <row r="15" spans="1:7" x14ac:dyDescent="0.15">
      <c r="B15" s="70" t="s">
        <v>75</v>
      </c>
      <c r="C15" s="4">
        <v>1</v>
      </c>
      <c r="D15" s="4">
        <v>1</v>
      </c>
      <c r="E15" s="4">
        <f t="shared" ref="E15:F16" si="0">1 / (E$10/E$9)</f>
        <v>0.66945606694560678</v>
      </c>
      <c r="F15" s="4">
        <f t="shared" si="0"/>
        <v>0.66945606694560678</v>
      </c>
      <c r="G15" s="4">
        <v>1</v>
      </c>
    </row>
    <row r="16" spans="1:7" x14ac:dyDescent="0.15">
      <c r="B16" s="70" t="s">
        <v>136</v>
      </c>
      <c r="C16" s="4">
        <v>1</v>
      </c>
      <c r="D16" s="4">
        <v>1</v>
      </c>
      <c r="E16" s="4">
        <f t="shared" si="0"/>
        <v>0.66945606694560678</v>
      </c>
      <c r="F16" s="4">
        <f t="shared" si="0"/>
        <v>0.66945606694560678</v>
      </c>
      <c r="G16" s="4">
        <v>1</v>
      </c>
    </row>
    <row r="18" spans="1:7" ht="15" x14ac:dyDescent="0.2">
      <c r="A18" s="61" t="s">
        <v>254</v>
      </c>
      <c r="B18" s="60" t="s">
        <v>53</v>
      </c>
      <c r="C18" s="6">
        <v>5.16</v>
      </c>
      <c r="D18" s="6">
        <v>5.16</v>
      </c>
      <c r="E18" s="6">
        <v>1</v>
      </c>
      <c r="F18" s="8">
        <v>1</v>
      </c>
      <c r="G18" s="8">
        <v>1</v>
      </c>
    </row>
    <row r="19" spans="1:7" ht="15" x14ac:dyDescent="0.2">
      <c r="A19" s="62"/>
      <c r="B19" s="60" t="s">
        <v>54</v>
      </c>
      <c r="C19" s="6">
        <v>1</v>
      </c>
      <c r="D19" s="6">
        <v>1</v>
      </c>
      <c r="E19" s="6">
        <v>1.82</v>
      </c>
      <c r="F19" s="8">
        <v>1.82</v>
      </c>
      <c r="G19" s="8">
        <v>1</v>
      </c>
    </row>
    <row r="20" spans="1:7" ht="14" customHeight="1" x14ac:dyDescent="0.15"/>
    <row r="21" spans="1:7" x14ac:dyDescent="0.15">
      <c r="A21" s="10" t="s">
        <v>149</v>
      </c>
      <c r="B21" s="4" t="s">
        <v>213</v>
      </c>
      <c r="C21" s="47">
        <v>1.04</v>
      </c>
      <c r="D21" s="47">
        <v>1.04</v>
      </c>
      <c r="E21" s="47">
        <v>1.04</v>
      </c>
      <c r="F21" s="47">
        <v>1.04</v>
      </c>
      <c r="G21" s="47">
        <v>1.04</v>
      </c>
    </row>
    <row r="23" spans="1:7" x14ac:dyDescent="0.15">
      <c r="A23" s="10" t="s">
        <v>150</v>
      </c>
      <c r="B23" s="4" t="s">
        <v>213</v>
      </c>
      <c r="C23" s="47">
        <v>1.04</v>
      </c>
      <c r="D23" s="47">
        <v>1.04</v>
      </c>
      <c r="E23" s="47">
        <v>1.04</v>
      </c>
      <c r="F23" s="47">
        <v>1.04</v>
      </c>
      <c r="G23" s="47">
        <v>1.04</v>
      </c>
    </row>
    <row r="25" spans="1:7" x14ac:dyDescent="0.15">
      <c r="A25" s="10" t="s">
        <v>218</v>
      </c>
      <c r="B25" t="s">
        <v>216</v>
      </c>
      <c r="C25" s="47">
        <v>1</v>
      </c>
      <c r="D25" s="47">
        <v>1</v>
      </c>
      <c r="E25" s="47">
        <v>1</v>
      </c>
      <c r="F25" s="47">
        <v>1</v>
      </c>
      <c r="G25" s="47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1"/>
  <sheetViews>
    <sheetView workbookViewId="0">
      <selection activeCell="F45" sqref="F45"/>
    </sheetView>
  </sheetViews>
  <sheetFormatPr baseColWidth="10" defaultRowHeight="13" x14ac:dyDescent="0.15"/>
  <cols>
    <col min="1" max="1" width="43.33203125" customWidth="1"/>
    <col min="2" max="2" width="13.5" customWidth="1"/>
    <col min="3" max="3" width="13.1640625" customWidth="1"/>
  </cols>
  <sheetData>
    <row r="1" spans="1:10" x14ac:dyDescent="0.15">
      <c r="A1" s="10" t="s">
        <v>156</v>
      </c>
      <c r="B1" s="10" t="s">
        <v>159</v>
      </c>
      <c r="C1" s="10" t="s">
        <v>155</v>
      </c>
      <c r="D1" s="10" t="s">
        <v>6</v>
      </c>
      <c r="E1" s="10" t="s">
        <v>7</v>
      </c>
      <c r="F1" s="10" t="s">
        <v>8</v>
      </c>
      <c r="G1" s="10" t="s">
        <v>9</v>
      </c>
      <c r="H1" s="58" t="s">
        <v>10</v>
      </c>
    </row>
    <row r="2" spans="1:10" x14ac:dyDescent="0.15">
      <c r="A2" s="10" t="s">
        <v>157</v>
      </c>
      <c r="B2" s="123" t="s">
        <v>73</v>
      </c>
      <c r="C2" t="s">
        <v>153</v>
      </c>
      <c r="D2" s="57">
        <v>1.85</v>
      </c>
      <c r="E2" s="57">
        <v>1.2</v>
      </c>
      <c r="F2" s="57">
        <v>1.05</v>
      </c>
      <c r="G2" s="57">
        <v>1.01</v>
      </c>
      <c r="H2" s="59">
        <v>1</v>
      </c>
    </row>
    <row r="3" spans="1:10" x14ac:dyDescent="0.15">
      <c r="B3" s="123"/>
      <c r="C3" t="s">
        <v>154</v>
      </c>
      <c r="D3" s="57">
        <v>1.9</v>
      </c>
      <c r="E3" s="57">
        <v>1.25</v>
      </c>
      <c r="F3" s="57">
        <v>1.05</v>
      </c>
      <c r="G3" s="57">
        <v>1.01</v>
      </c>
      <c r="H3" s="59">
        <v>1</v>
      </c>
      <c r="J3" s="57"/>
    </row>
    <row r="4" spans="1:10" x14ac:dyDescent="0.15">
      <c r="B4" s="123"/>
      <c r="C4" t="s">
        <v>164</v>
      </c>
      <c r="D4" s="57">
        <f>D17^(1/2)</f>
        <v>1.0246950765959599</v>
      </c>
      <c r="E4" s="57">
        <f>E17^(1/3)</f>
        <v>1.0163963568148535</v>
      </c>
      <c r="F4" s="57">
        <f>F17^(1/4)</f>
        <v>1.0122722344290394</v>
      </c>
      <c r="G4" s="57">
        <f t="shared" ref="G4:H4" si="0">G17^(1/5)</f>
        <v>1.0098057976734853</v>
      </c>
      <c r="H4" s="57">
        <f t="shared" si="0"/>
        <v>1</v>
      </c>
      <c r="J4" s="57"/>
    </row>
    <row r="5" spans="1:10" x14ac:dyDescent="0.15">
      <c r="B5" s="123" t="s">
        <v>6</v>
      </c>
      <c r="C5" t="s">
        <v>153</v>
      </c>
      <c r="D5" s="57">
        <v>2.0299999999999998</v>
      </c>
      <c r="E5" s="57">
        <v>1</v>
      </c>
      <c r="F5" s="57">
        <v>1</v>
      </c>
      <c r="G5" s="57">
        <v>1</v>
      </c>
      <c r="H5" s="59">
        <v>1</v>
      </c>
    </row>
    <row r="6" spans="1:10" x14ac:dyDescent="0.15">
      <c r="B6" s="123"/>
      <c r="C6" t="s">
        <v>154</v>
      </c>
      <c r="D6" s="57">
        <v>2.17</v>
      </c>
      <c r="E6" s="57">
        <v>1</v>
      </c>
      <c r="F6" s="57">
        <v>1</v>
      </c>
      <c r="G6" s="57">
        <v>1</v>
      </c>
      <c r="H6" s="59">
        <v>1</v>
      </c>
    </row>
    <row r="7" spans="1:10" x14ac:dyDescent="0.15">
      <c r="B7" s="123"/>
      <c r="C7" t="s">
        <v>164</v>
      </c>
      <c r="D7" s="57">
        <f>D17^(1/2)</f>
        <v>1.0246950765959599</v>
      </c>
      <c r="E7" s="57">
        <f>E17^(1/3)</f>
        <v>1.0163963568148535</v>
      </c>
      <c r="F7" s="57">
        <f>F17^(1/4)</f>
        <v>1.0122722344290394</v>
      </c>
      <c r="G7" s="57">
        <f t="shared" ref="G7:H7" si="1">G17^(1/5)</f>
        <v>1.0098057976734853</v>
      </c>
      <c r="H7" s="57">
        <f t="shared" si="1"/>
        <v>1</v>
      </c>
    </row>
    <row r="8" spans="1:10" x14ac:dyDescent="0.15">
      <c r="B8" s="123" t="s">
        <v>7</v>
      </c>
      <c r="C8" t="s">
        <v>153</v>
      </c>
      <c r="D8" s="57">
        <v>1</v>
      </c>
      <c r="E8" s="57">
        <v>1.5</v>
      </c>
      <c r="F8" s="57">
        <v>1</v>
      </c>
      <c r="G8" s="57">
        <v>1</v>
      </c>
      <c r="H8" s="59">
        <v>1</v>
      </c>
    </row>
    <row r="9" spans="1:10" x14ac:dyDescent="0.15">
      <c r="B9" s="123"/>
      <c r="C9" t="s">
        <v>154</v>
      </c>
      <c r="D9" s="57">
        <v>1</v>
      </c>
      <c r="E9" s="57">
        <v>1.5</v>
      </c>
      <c r="F9" s="57">
        <v>1</v>
      </c>
      <c r="G9" s="57">
        <v>1</v>
      </c>
      <c r="H9" s="59">
        <v>1</v>
      </c>
    </row>
    <row r="10" spans="1:10" x14ac:dyDescent="0.15">
      <c r="B10" s="123"/>
      <c r="C10" t="s">
        <v>164</v>
      </c>
      <c r="D10" s="57">
        <v>1</v>
      </c>
      <c r="E10" s="57">
        <f>E17^(1/3)</f>
        <v>1.0163963568148535</v>
      </c>
      <c r="F10" s="57">
        <f>F17^(1/4)</f>
        <v>1.0122722344290394</v>
      </c>
      <c r="G10" s="57">
        <f t="shared" ref="G10:H10" si="2">G17^(1/5)</f>
        <v>1.0098057976734853</v>
      </c>
      <c r="H10" s="57">
        <f t="shared" si="2"/>
        <v>1</v>
      </c>
    </row>
    <row r="11" spans="1:10" x14ac:dyDescent="0.15">
      <c r="B11" s="123" t="s">
        <v>8</v>
      </c>
      <c r="C11" t="s">
        <v>153</v>
      </c>
      <c r="D11" s="57">
        <v>1</v>
      </c>
      <c r="E11" s="57">
        <v>1</v>
      </c>
      <c r="F11" s="57">
        <v>1.1499999999999999</v>
      </c>
      <c r="G11" s="57">
        <v>1</v>
      </c>
      <c r="H11" s="59">
        <v>1</v>
      </c>
    </row>
    <row r="12" spans="1:10" x14ac:dyDescent="0.15">
      <c r="B12" s="123"/>
      <c r="C12" t="s">
        <v>154</v>
      </c>
      <c r="D12" s="57">
        <v>1</v>
      </c>
      <c r="E12" s="57">
        <v>1</v>
      </c>
      <c r="F12" s="57">
        <v>1.1499999999999999</v>
      </c>
      <c r="G12" s="57">
        <v>1</v>
      </c>
      <c r="H12" s="59">
        <v>1</v>
      </c>
    </row>
    <row r="13" spans="1:10" x14ac:dyDescent="0.15">
      <c r="B13" s="123"/>
      <c r="C13" t="s">
        <v>164</v>
      </c>
      <c r="D13" s="57">
        <v>1</v>
      </c>
      <c r="E13" s="57">
        <v>1</v>
      </c>
      <c r="F13" s="57">
        <f>F17^(1/4)</f>
        <v>1.0122722344290394</v>
      </c>
      <c r="G13" s="57">
        <f t="shared" ref="G13:H13" si="3">G17^(1/5)</f>
        <v>1.0098057976734853</v>
      </c>
      <c r="H13" s="57">
        <f t="shared" si="3"/>
        <v>1</v>
      </c>
    </row>
    <row r="14" spans="1:10" x14ac:dyDescent="0.15">
      <c r="B14" s="123" t="s">
        <v>9</v>
      </c>
      <c r="C14" t="s">
        <v>153</v>
      </c>
      <c r="D14" s="57">
        <v>1</v>
      </c>
      <c r="E14" s="57">
        <v>1</v>
      </c>
      <c r="F14" s="57">
        <v>1</v>
      </c>
      <c r="G14" s="57">
        <v>1.1499999999999999</v>
      </c>
      <c r="H14" s="59">
        <v>1</v>
      </c>
    </row>
    <row r="15" spans="1:10" x14ac:dyDescent="0.15">
      <c r="B15" s="123"/>
      <c r="C15" t="s">
        <v>154</v>
      </c>
      <c r="D15" s="57">
        <v>1</v>
      </c>
      <c r="E15" s="57">
        <v>1</v>
      </c>
      <c r="F15" s="57">
        <v>1</v>
      </c>
      <c r="G15" s="57">
        <v>1.1000000000000001</v>
      </c>
      <c r="H15" s="59">
        <v>1</v>
      </c>
    </row>
    <row r="16" spans="1:10" x14ac:dyDescent="0.15">
      <c r="B16" s="123"/>
      <c r="C16" t="s">
        <v>164</v>
      </c>
      <c r="D16" s="57">
        <v>1</v>
      </c>
      <c r="E16" s="57">
        <v>1</v>
      </c>
      <c r="F16" s="57">
        <v>1</v>
      </c>
      <c r="G16" s="57">
        <f t="shared" ref="G16:H16" si="4">G17^(1/5)</f>
        <v>1.0098057976734853</v>
      </c>
      <c r="H16" s="57">
        <f t="shared" si="4"/>
        <v>1</v>
      </c>
    </row>
    <row r="17" spans="1:8" x14ac:dyDescent="0.15">
      <c r="B17" s="68" t="s">
        <v>98</v>
      </c>
      <c r="C17" t="s">
        <v>164</v>
      </c>
      <c r="D17" s="64">
        <v>1.05</v>
      </c>
      <c r="E17" s="64">
        <v>1.05</v>
      </c>
      <c r="F17" s="64">
        <v>1.05</v>
      </c>
      <c r="G17" s="64">
        <v>1.05</v>
      </c>
      <c r="H17" s="64">
        <v>1</v>
      </c>
    </row>
    <row r="18" spans="1:8" x14ac:dyDescent="0.15">
      <c r="D18" s="59"/>
      <c r="E18" s="59"/>
      <c r="F18" s="59"/>
      <c r="G18" s="59"/>
      <c r="H18" s="59"/>
    </row>
    <row r="19" spans="1:8" x14ac:dyDescent="0.15">
      <c r="A19" s="61" t="s">
        <v>158</v>
      </c>
      <c r="B19" s="123" t="s">
        <v>73</v>
      </c>
      <c r="C19" t="s">
        <v>153</v>
      </c>
      <c r="D19" s="57">
        <v>1</v>
      </c>
      <c r="E19" s="57">
        <v>1</v>
      </c>
      <c r="F19" s="57">
        <v>1.05</v>
      </c>
      <c r="G19" s="57">
        <v>1.05</v>
      </c>
      <c r="H19" s="57">
        <v>1</v>
      </c>
    </row>
    <row r="20" spans="1:8" x14ac:dyDescent="0.15">
      <c r="B20" s="123"/>
      <c r="C20" t="s">
        <v>154</v>
      </c>
      <c r="D20" s="57">
        <v>1</v>
      </c>
      <c r="E20" s="57">
        <v>1</v>
      </c>
      <c r="F20" s="57">
        <v>1.05</v>
      </c>
      <c r="G20" s="57">
        <v>1.05</v>
      </c>
      <c r="H20" s="57">
        <v>1</v>
      </c>
    </row>
    <row r="21" spans="1:8" x14ac:dyDescent="0.15">
      <c r="B21" s="123"/>
      <c r="C21" t="s">
        <v>164</v>
      </c>
      <c r="D21" s="57">
        <f>D34^(1/5)</f>
        <v>1.0098057976734853</v>
      </c>
      <c r="E21" s="57">
        <f t="shared" ref="E21:H21" si="5">E34^(1/5)</f>
        <v>1.0098057976734853</v>
      </c>
      <c r="F21" s="57">
        <f t="shared" si="5"/>
        <v>1.0098057976734853</v>
      </c>
      <c r="G21" s="57">
        <f t="shared" si="5"/>
        <v>1.0098057976734853</v>
      </c>
      <c r="H21" s="57">
        <f t="shared" si="5"/>
        <v>1</v>
      </c>
    </row>
    <row r="22" spans="1:8" x14ac:dyDescent="0.15">
      <c r="B22" s="123" t="s">
        <v>6</v>
      </c>
      <c r="C22" t="s">
        <v>153</v>
      </c>
      <c r="D22" s="57">
        <v>1</v>
      </c>
      <c r="E22" s="57">
        <v>1</v>
      </c>
      <c r="F22" s="57">
        <v>1.05</v>
      </c>
      <c r="G22" s="57">
        <v>1.05</v>
      </c>
      <c r="H22" s="57">
        <v>1</v>
      </c>
    </row>
    <row r="23" spans="1:8" x14ac:dyDescent="0.15">
      <c r="B23" s="123"/>
      <c r="C23" t="s">
        <v>154</v>
      </c>
      <c r="D23" s="57">
        <v>1</v>
      </c>
      <c r="E23" s="57">
        <v>1</v>
      </c>
      <c r="F23" s="57">
        <v>1.05</v>
      </c>
      <c r="G23" s="57">
        <v>1.05</v>
      </c>
      <c r="H23" s="57">
        <v>1</v>
      </c>
    </row>
    <row r="24" spans="1:8" x14ac:dyDescent="0.15">
      <c r="B24" s="123"/>
      <c r="C24" t="s">
        <v>164</v>
      </c>
      <c r="D24" s="57">
        <f>D34^(1/5)</f>
        <v>1.0098057976734853</v>
      </c>
      <c r="E24" s="57">
        <f t="shared" ref="E24:H24" si="6">E34^(1/5)</f>
        <v>1.0098057976734853</v>
      </c>
      <c r="F24" s="57">
        <f t="shared" si="6"/>
        <v>1.0098057976734853</v>
      </c>
      <c r="G24" s="57">
        <f t="shared" si="6"/>
        <v>1.0098057976734853</v>
      </c>
      <c r="H24" s="57">
        <f t="shared" si="6"/>
        <v>1</v>
      </c>
    </row>
    <row r="25" spans="1:8" x14ac:dyDescent="0.15">
      <c r="B25" s="123" t="s">
        <v>7</v>
      </c>
      <c r="C25" t="s">
        <v>153</v>
      </c>
      <c r="D25" s="57">
        <v>1</v>
      </c>
      <c r="E25" s="57">
        <v>1</v>
      </c>
      <c r="F25" s="57">
        <v>2.5</v>
      </c>
      <c r="G25" s="57">
        <v>2.5</v>
      </c>
      <c r="H25" s="57">
        <v>1</v>
      </c>
    </row>
    <row r="26" spans="1:8" x14ac:dyDescent="0.15">
      <c r="B26" s="123"/>
      <c r="C26" t="s">
        <v>154</v>
      </c>
      <c r="D26" s="57">
        <v>1</v>
      </c>
      <c r="E26" s="57">
        <v>1</v>
      </c>
      <c r="F26" s="57">
        <v>2.4</v>
      </c>
      <c r="G26" s="57">
        <v>2.4</v>
      </c>
      <c r="H26" s="57">
        <v>1</v>
      </c>
    </row>
    <row r="27" spans="1:8" x14ac:dyDescent="0.15">
      <c r="B27" s="123"/>
      <c r="C27" t="s">
        <v>164</v>
      </c>
      <c r="D27" s="57">
        <f>D34^(1/5)</f>
        <v>1.0098057976734853</v>
      </c>
      <c r="E27" s="57">
        <f t="shared" ref="E27:H27" si="7">E34^(1/5)</f>
        <v>1.0098057976734853</v>
      </c>
      <c r="F27" s="57">
        <f t="shared" si="7"/>
        <v>1.0098057976734853</v>
      </c>
      <c r="G27" s="57">
        <f t="shared" si="7"/>
        <v>1.0098057976734853</v>
      </c>
      <c r="H27" s="57">
        <f t="shared" si="7"/>
        <v>1</v>
      </c>
    </row>
    <row r="28" spans="1:8" x14ac:dyDescent="0.15">
      <c r="B28" s="123" t="s">
        <v>8</v>
      </c>
      <c r="C28" t="s">
        <v>153</v>
      </c>
      <c r="D28" s="57">
        <v>1</v>
      </c>
      <c r="E28" s="57">
        <v>1</v>
      </c>
      <c r="F28" s="57">
        <v>2</v>
      </c>
      <c r="G28" s="57">
        <v>2</v>
      </c>
      <c r="H28" s="57">
        <v>1</v>
      </c>
    </row>
    <row r="29" spans="1:8" x14ac:dyDescent="0.15">
      <c r="B29" s="123"/>
      <c r="C29" t="s">
        <v>154</v>
      </c>
      <c r="D29" s="57">
        <v>1</v>
      </c>
      <c r="E29" s="57">
        <v>1</v>
      </c>
      <c r="F29" s="57">
        <v>1.9</v>
      </c>
      <c r="G29" s="57">
        <v>1.9</v>
      </c>
      <c r="H29" s="57">
        <v>1</v>
      </c>
    </row>
    <row r="30" spans="1:8" x14ac:dyDescent="0.15">
      <c r="B30" s="123"/>
      <c r="C30" t="s">
        <v>164</v>
      </c>
      <c r="D30" s="57">
        <f>D34^(1/5)</f>
        <v>1.0098057976734853</v>
      </c>
      <c r="E30" s="57">
        <f t="shared" ref="E30:H30" si="8">E34^(1/5)</f>
        <v>1.0098057976734853</v>
      </c>
      <c r="F30" s="57">
        <f t="shared" si="8"/>
        <v>1.0098057976734853</v>
      </c>
      <c r="G30" s="57">
        <f t="shared" si="8"/>
        <v>1.0098057976734853</v>
      </c>
      <c r="H30" s="57">
        <f t="shared" si="8"/>
        <v>1</v>
      </c>
    </row>
    <row r="31" spans="1:8" x14ac:dyDescent="0.15">
      <c r="B31" s="123" t="s">
        <v>9</v>
      </c>
      <c r="C31" t="s">
        <v>153</v>
      </c>
      <c r="D31" s="57">
        <v>1</v>
      </c>
      <c r="E31" s="57">
        <v>1</v>
      </c>
      <c r="F31" s="57">
        <v>1</v>
      </c>
      <c r="G31" s="57">
        <v>2</v>
      </c>
      <c r="H31" s="57">
        <v>1</v>
      </c>
    </row>
    <row r="32" spans="1:8" x14ac:dyDescent="0.15">
      <c r="B32" s="123"/>
      <c r="C32" t="s">
        <v>154</v>
      </c>
      <c r="D32" s="57">
        <v>1</v>
      </c>
      <c r="E32" s="57">
        <v>1</v>
      </c>
      <c r="F32" s="57">
        <v>1</v>
      </c>
      <c r="G32" s="57">
        <v>1.9</v>
      </c>
      <c r="H32" s="57">
        <v>1</v>
      </c>
    </row>
    <row r="33" spans="1:8" x14ac:dyDescent="0.15">
      <c r="B33" s="123"/>
      <c r="C33" t="s">
        <v>164</v>
      </c>
      <c r="D33" s="57">
        <f>D34^(1/5)</f>
        <v>1.0098057976734853</v>
      </c>
      <c r="E33" s="57">
        <f t="shared" ref="E33:H33" si="9">E34^(1/5)</f>
        <v>1.0098057976734853</v>
      </c>
      <c r="F33" s="57">
        <f t="shared" si="9"/>
        <v>1.0098057976734853</v>
      </c>
      <c r="G33" s="57">
        <f t="shared" si="9"/>
        <v>1.0098057976734853</v>
      </c>
      <c r="H33" s="57">
        <f t="shared" si="9"/>
        <v>1</v>
      </c>
    </row>
    <row r="34" spans="1:8" x14ac:dyDescent="0.15">
      <c r="B34" s="63" t="s">
        <v>98</v>
      </c>
      <c r="C34" t="s">
        <v>164</v>
      </c>
      <c r="D34" s="64">
        <v>1.05</v>
      </c>
      <c r="E34" s="64">
        <v>1.05</v>
      </c>
      <c r="F34" s="64">
        <v>1.05</v>
      </c>
      <c r="G34" s="64">
        <v>1.05</v>
      </c>
      <c r="H34" s="64">
        <v>1</v>
      </c>
    </row>
    <row r="36" spans="1:8" x14ac:dyDescent="0.15">
      <c r="A36" s="10" t="s">
        <v>187</v>
      </c>
      <c r="B36" s="123" t="s">
        <v>73</v>
      </c>
      <c r="C36" t="s">
        <v>153</v>
      </c>
      <c r="D36" s="57">
        <v>1</v>
      </c>
      <c r="E36" s="57">
        <v>1</v>
      </c>
      <c r="F36" s="57">
        <v>0.98</v>
      </c>
      <c r="G36" s="57">
        <v>0.98</v>
      </c>
      <c r="H36" s="57">
        <v>1</v>
      </c>
    </row>
    <row r="37" spans="1:8" x14ac:dyDescent="0.15">
      <c r="B37" s="123"/>
      <c r="C37" t="s">
        <v>154</v>
      </c>
      <c r="D37" s="57">
        <v>1</v>
      </c>
      <c r="E37" s="57">
        <v>1</v>
      </c>
      <c r="F37" s="57">
        <v>0.98</v>
      </c>
      <c r="G37" s="57">
        <v>0.98</v>
      </c>
      <c r="H37" s="57">
        <v>1</v>
      </c>
    </row>
    <row r="38" spans="1:8" x14ac:dyDescent="0.15">
      <c r="B38" s="123"/>
      <c r="C38" t="s">
        <v>164</v>
      </c>
      <c r="D38" s="57">
        <v>1</v>
      </c>
      <c r="E38" s="57">
        <v>1</v>
      </c>
      <c r="F38" s="57">
        <v>0.99</v>
      </c>
      <c r="G38" s="57">
        <v>0.99</v>
      </c>
      <c r="H38" s="57">
        <v>1</v>
      </c>
    </row>
    <row r="39" spans="1:8" x14ac:dyDescent="0.15">
      <c r="B39" s="123" t="s">
        <v>6</v>
      </c>
      <c r="C39" t="s">
        <v>153</v>
      </c>
      <c r="D39" s="57">
        <v>1</v>
      </c>
      <c r="E39" s="57">
        <v>1</v>
      </c>
      <c r="F39" s="57">
        <v>1</v>
      </c>
      <c r="G39" s="57">
        <v>1</v>
      </c>
      <c r="H39" s="57">
        <v>1</v>
      </c>
    </row>
    <row r="40" spans="1:8" x14ac:dyDescent="0.15">
      <c r="B40" s="123"/>
      <c r="C40" t="s">
        <v>154</v>
      </c>
      <c r="D40" s="57">
        <v>1</v>
      </c>
      <c r="E40" s="57">
        <v>1</v>
      </c>
      <c r="F40" s="57">
        <v>1</v>
      </c>
      <c r="G40" s="57">
        <v>1</v>
      </c>
      <c r="H40" s="57">
        <v>1</v>
      </c>
    </row>
    <row r="41" spans="1:8" x14ac:dyDescent="0.15">
      <c r="B41" s="123"/>
      <c r="C41" t="s">
        <v>164</v>
      </c>
      <c r="D41" s="57">
        <v>1</v>
      </c>
      <c r="E41" s="57">
        <v>1</v>
      </c>
      <c r="F41" s="57">
        <v>0.99</v>
      </c>
      <c r="G41" s="57">
        <v>0.99</v>
      </c>
      <c r="H41" s="57">
        <v>1</v>
      </c>
    </row>
    <row r="42" spans="1:8" x14ac:dyDescent="0.15">
      <c r="B42" s="123" t="s">
        <v>7</v>
      </c>
      <c r="C42" t="s">
        <v>153</v>
      </c>
      <c r="D42" s="57">
        <v>1</v>
      </c>
      <c r="E42" s="57">
        <v>1</v>
      </c>
      <c r="F42" s="57">
        <v>1</v>
      </c>
      <c r="G42" s="57">
        <v>1</v>
      </c>
      <c r="H42" s="57">
        <v>1</v>
      </c>
    </row>
    <row r="43" spans="1:8" x14ac:dyDescent="0.15">
      <c r="B43" s="123"/>
      <c r="C43" t="s">
        <v>154</v>
      </c>
      <c r="D43" s="57">
        <v>1</v>
      </c>
      <c r="E43" s="57">
        <v>1</v>
      </c>
      <c r="F43" s="57">
        <v>1</v>
      </c>
      <c r="G43" s="57">
        <v>1</v>
      </c>
      <c r="H43" s="57">
        <v>1</v>
      </c>
    </row>
    <row r="44" spans="1:8" x14ac:dyDescent="0.15">
      <c r="B44" s="123"/>
      <c r="C44" t="s">
        <v>164</v>
      </c>
      <c r="D44" s="57">
        <v>1</v>
      </c>
      <c r="E44" s="57">
        <v>1</v>
      </c>
      <c r="F44" s="57">
        <v>0.99</v>
      </c>
      <c r="G44" s="57">
        <v>0.99</v>
      </c>
      <c r="H44" s="57">
        <v>1</v>
      </c>
    </row>
    <row r="45" spans="1:8" x14ac:dyDescent="0.15">
      <c r="B45" s="123" t="s">
        <v>8</v>
      </c>
      <c r="C45" t="s">
        <v>153</v>
      </c>
      <c r="D45" s="57">
        <v>1</v>
      </c>
      <c r="E45" s="57">
        <v>1</v>
      </c>
      <c r="F45" s="57">
        <v>0.78</v>
      </c>
      <c r="G45" s="57">
        <v>1</v>
      </c>
      <c r="H45" s="57">
        <v>1</v>
      </c>
    </row>
    <row r="46" spans="1:8" x14ac:dyDescent="0.15">
      <c r="B46" s="123"/>
      <c r="C46" t="s">
        <v>154</v>
      </c>
      <c r="D46" s="57">
        <v>1</v>
      </c>
      <c r="E46" s="57">
        <v>1</v>
      </c>
      <c r="F46" s="57">
        <v>0.78</v>
      </c>
      <c r="G46" s="57">
        <v>1</v>
      </c>
      <c r="H46" s="57">
        <v>1</v>
      </c>
    </row>
    <row r="47" spans="1:8" x14ac:dyDescent="0.15">
      <c r="B47" s="123"/>
      <c r="C47" t="s">
        <v>164</v>
      </c>
      <c r="D47" s="57">
        <v>1</v>
      </c>
      <c r="E47" s="57">
        <v>1</v>
      </c>
      <c r="F47" s="57">
        <v>0.99</v>
      </c>
      <c r="G47" s="57">
        <v>0.99</v>
      </c>
      <c r="H47" s="57">
        <v>1</v>
      </c>
    </row>
    <row r="48" spans="1:8" x14ac:dyDescent="0.15">
      <c r="B48" s="123" t="s">
        <v>9</v>
      </c>
      <c r="C48" t="s">
        <v>153</v>
      </c>
      <c r="D48" s="57">
        <v>1</v>
      </c>
      <c r="E48" s="57">
        <v>1</v>
      </c>
      <c r="F48" s="57">
        <v>1</v>
      </c>
      <c r="G48" s="57">
        <v>0.78</v>
      </c>
      <c r="H48" s="57">
        <v>1</v>
      </c>
    </row>
    <row r="49" spans="2:8" x14ac:dyDescent="0.15">
      <c r="B49" s="123"/>
      <c r="C49" t="s">
        <v>154</v>
      </c>
      <c r="D49" s="57">
        <v>1</v>
      </c>
      <c r="E49" s="57">
        <v>1</v>
      </c>
      <c r="F49" s="57">
        <v>1</v>
      </c>
      <c r="G49" s="57">
        <v>0.78</v>
      </c>
      <c r="H49" s="57">
        <v>1</v>
      </c>
    </row>
    <row r="50" spans="2:8" x14ac:dyDescent="0.15">
      <c r="B50" s="123"/>
      <c r="C50" t="s">
        <v>164</v>
      </c>
      <c r="D50" s="57">
        <v>1</v>
      </c>
      <c r="E50" s="57">
        <v>1</v>
      </c>
      <c r="F50" s="57">
        <v>1</v>
      </c>
      <c r="G50" s="57">
        <v>0.99</v>
      </c>
      <c r="H50" s="57">
        <v>1</v>
      </c>
    </row>
    <row r="51" spans="2:8" x14ac:dyDescent="0.15">
      <c r="B51" s="72" t="s">
        <v>98</v>
      </c>
      <c r="C51" t="s">
        <v>164</v>
      </c>
      <c r="D51" s="79">
        <v>1</v>
      </c>
      <c r="E51" s="79">
        <v>1</v>
      </c>
      <c r="F51" s="79">
        <v>0.95</v>
      </c>
      <c r="G51" s="79">
        <v>0.95</v>
      </c>
      <c r="H51" s="79">
        <v>1</v>
      </c>
    </row>
  </sheetData>
  <mergeCells count="15">
    <mergeCell ref="B25:B27"/>
    <mergeCell ref="B28:B30"/>
    <mergeCell ref="B31:B33"/>
    <mergeCell ref="B2:B4"/>
    <mergeCell ref="B5:B7"/>
    <mergeCell ref="B8:B10"/>
    <mergeCell ref="B11:B13"/>
    <mergeCell ref="B14:B16"/>
    <mergeCell ref="B19:B21"/>
    <mergeCell ref="B22:B24"/>
    <mergeCell ref="B36:B38"/>
    <mergeCell ref="B39:B41"/>
    <mergeCell ref="B42:B44"/>
    <mergeCell ref="B45:B47"/>
    <mergeCell ref="B48:B50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zoomScale="133" workbookViewId="0">
      <selection activeCell="D5" sqref="D5"/>
    </sheetView>
  </sheetViews>
  <sheetFormatPr baseColWidth="10" defaultRowHeight="13" x14ac:dyDescent="0.15"/>
  <cols>
    <col min="1" max="1" width="17" customWidth="1"/>
    <col min="2" max="2" width="19.1640625" customWidth="1"/>
    <col min="3" max="3" width="13.5" customWidth="1"/>
  </cols>
  <sheetData>
    <row r="1" spans="1:5" x14ac:dyDescent="0.15">
      <c r="A1" s="10" t="s">
        <v>160</v>
      </c>
      <c r="B1" s="10" t="s">
        <v>159</v>
      </c>
      <c r="C1" s="10" t="s">
        <v>153</v>
      </c>
      <c r="D1" s="10" t="s">
        <v>154</v>
      </c>
      <c r="E1" s="10" t="s">
        <v>164</v>
      </c>
    </row>
    <row r="2" spans="1:5" x14ac:dyDescent="0.15">
      <c r="A2" s="80" t="s">
        <v>161</v>
      </c>
      <c r="B2" s="81" t="s">
        <v>73</v>
      </c>
      <c r="C2" s="81"/>
      <c r="D2" s="81"/>
      <c r="E2" s="82"/>
    </row>
    <row r="3" spans="1:5" x14ac:dyDescent="0.15">
      <c r="A3" s="83"/>
      <c r="B3" s="84" t="s">
        <v>6</v>
      </c>
      <c r="C3" s="84"/>
      <c r="D3" s="84"/>
      <c r="E3" s="85"/>
    </row>
    <row r="4" spans="1:5" x14ac:dyDescent="0.15">
      <c r="A4" s="83"/>
      <c r="B4" s="84" t="s">
        <v>7</v>
      </c>
      <c r="C4" s="84"/>
      <c r="D4" s="84"/>
      <c r="E4" s="85"/>
    </row>
    <row r="5" spans="1:5" x14ac:dyDescent="0.15">
      <c r="A5" s="83"/>
      <c r="B5" s="84" t="s">
        <v>8</v>
      </c>
      <c r="C5" s="84"/>
      <c r="D5" s="84"/>
      <c r="E5" s="85"/>
    </row>
    <row r="6" spans="1:5" x14ac:dyDescent="0.15">
      <c r="A6" s="83"/>
      <c r="B6" s="84" t="s">
        <v>9</v>
      </c>
      <c r="C6" s="84"/>
      <c r="D6" s="84"/>
      <c r="E6" s="85"/>
    </row>
    <row r="7" spans="1:5" x14ac:dyDescent="0.15">
      <c r="A7" s="86"/>
      <c r="B7" s="87" t="s">
        <v>98</v>
      </c>
      <c r="C7" s="88"/>
      <c r="D7" s="88"/>
      <c r="E7" s="89"/>
    </row>
    <row r="9" spans="1:5" x14ac:dyDescent="0.15">
      <c r="A9" s="80" t="s">
        <v>162</v>
      </c>
      <c r="B9" s="81" t="s">
        <v>73</v>
      </c>
      <c r="C9" s="81"/>
      <c r="D9" s="81"/>
      <c r="E9" s="82"/>
    </row>
    <row r="10" spans="1:5" x14ac:dyDescent="0.15">
      <c r="A10" s="83"/>
      <c r="B10" s="84" t="s">
        <v>6</v>
      </c>
      <c r="C10" s="84"/>
      <c r="D10" s="84"/>
      <c r="E10" s="85"/>
    </row>
    <row r="11" spans="1:5" x14ac:dyDescent="0.15">
      <c r="A11" s="83"/>
      <c r="B11" s="84" t="s">
        <v>7</v>
      </c>
      <c r="C11" s="84"/>
      <c r="D11" s="84"/>
      <c r="E11" s="85"/>
    </row>
    <row r="12" spans="1:5" x14ac:dyDescent="0.15">
      <c r="A12" s="83"/>
      <c r="B12" s="84" t="s">
        <v>8</v>
      </c>
      <c r="C12" s="84"/>
      <c r="D12" s="84"/>
      <c r="E12" s="85"/>
    </row>
    <row r="13" spans="1:5" x14ac:dyDescent="0.15">
      <c r="A13" s="83"/>
      <c r="B13" s="84" t="s">
        <v>9</v>
      </c>
      <c r="C13" s="84"/>
      <c r="D13" s="84"/>
      <c r="E13" s="85"/>
    </row>
    <row r="14" spans="1:5" x14ac:dyDescent="0.15">
      <c r="A14" s="86"/>
      <c r="B14" s="87" t="s">
        <v>98</v>
      </c>
      <c r="C14" s="88"/>
      <c r="D14" s="88"/>
      <c r="E14" s="89"/>
    </row>
    <row r="16" spans="1:5" x14ac:dyDescent="0.15">
      <c r="A16" s="80" t="s">
        <v>163</v>
      </c>
      <c r="B16" s="81" t="s">
        <v>73</v>
      </c>
      <c r="C16" s="81"/>
      <c r="D16" s="81"/>
      <c r="E16" s="82"/>
    </row>
    <row r="17" spans="1:5" x14ac:dyDescent="0.15">
      <c r="A17" s="83"/>
      <c r="B17" s="84" t="s">
        <v>6</v>
      </c>
      <c r="C17" s="84"/>
      <c r="D17" s="84"/>
      <c r="E17" s="85"/>
    </row>
    <row r="18" spans="1:5" x14ac:dyDescent="0.15">
      <c r="A18" s="83"/>
      <c r="B18" s="84" t="s">
        <v>7</v>
      </c>
      <c r="C18" s="84"/>
      <c r="D18" s="84"/>
      <c r="E18" s="85"/>
    </row>
    <row r="19" spans="1:5" x14ac:dyDescent="0.15">
      <c r="A19" s="83"/>
      <c r="B19" s="84" t="s">
        <v>8</v>
      </c>
      <c r="C19" s="84"/>
      <c r="D19" s="84"/>
      <c r="E19" s="85"/>
    </row>
    <row r="20" spans="1:5" x14ac:dyDescent="0.15">
      <c r="A20" s="83"/>
      <c r="B20" s="84" t="s">
        <v>9</v>
      </c>
      <c r="C20" s="84"/>
      <c r="D20" s="84"/>
      <c r="E20" s="85"/>
    </row>
    <row r="21" spans="1:5" x14ac:dyDescent="0.15">
      <c r="A21" s="86"/>
      <c r="B21" s="87" t="s">
        <v>98</v>
      </c>
      <c r="C21" s="88"/>
      <c r="D21" s="88"/>
      <c r="E21" s="89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workbookViewId="0">
      <selection activeCell="A8" sqref="A8"/>
    </sheetView>
  </sheetViews>
  <sheetFormatPr baseColWidth="10" defaultRowHeight="13" x14ac:dyDescent="0.15"/>
  <cols>
    <col min="1" max="1" width="18" customWidth="1"/>
  </cols>
  <sheetData>
    <row r="1" spans="1:5" x14ac:dyDescent="0.15">
      <c r="A1" s="10" t="s">
        <v>181</v>
      </c>
      <c r="B1" s="10" t="s">
        <v>159</v>
      </c>
      <c r="C1" s="10" t="s">
        <v>153</v>
      </c>
      <c r="D1" s="10" t="s">
        <v>154</v>
      </c>
      <c r="E1" s="10" t="s">
        <v>164</v>
      </c>
    </row>
    <row r="2" spans="1:5" x14ac:dyDescent="0.15">
      <c r="A2" s="10" t="s">
        <v>182</v>
      </c>
      <c r="B2" t="s">
        <v>73</v>
      </c>
      <c r="C2">
        <f>'Baseline year demographics'!C10</f>
        <v>0.5</v>
      </c>
      <c r="D2">
        <v>1</v>
      </c>
      <c r="E2">
        <v>1</v>
      </c>
    </row>
    <row r="3" spans="1:5" x14ac:dyDescent="0.15">
      <c r="B3" t="s">
        <v>6</v>
      </c>
      <c r="C3">
        <f>'Baseline year demographics'!C11</f>
        <v>0.3</v>
      </c>
      <c r="D3">
        <v>1</v>
      </c>
      <c r="E3">
        <v>1</v>
      </c>
    </row>
    <row r="4" spans="1:5" x14ac:dyDescent="0.15">
      <c r="B4" t="s">
        <v>7</v>
      </c>
      <c r="C4">
        <f>'Baseline year demographics'!C11</f>
        <v>0.3</v>
      </c>
      <c r="D4">
        <v>1</v>
      </c>
      <c r="E4">
        <v>1</v>
      </c>
    </row>
    <row r="5" spans="1:5" x14ac:dyDescent="0.15">
      <c r="B5" t="s">
        <v>8</v>
      </c>
      <c r="C5">
        <f>'Baseline year demographics'!C11</f>
        <v>0.3</v>
      </c>
      <c r="D5">
        <v>1</v>
      </c>
      <c r="E5">
        <v>1</v>
      </c>
    </row>
    <row r="6" spans="1:5" x14ac:dyDescent="0.15">
      <c r="B6" t="s">
        <v>9</v>
      </c>
      <c r="C6">
        <f>'Baseline year demographics'!C11</f>
        <v>0.3</v>
      </c>
      <c r="D6">
        <v>1</v>
      </c>
      <c r="E6">
        <v>1</v>
      </c>
    </row>
    <row r="8" spans="1:5" x14ac:dyDescent="0.15">
      <c r="A8" s="10" t="s">
        <v>183</v>
      </c>
      <c r="B8" t="s">
        <v>73</v>
      </c>
      <c r="C8">
        <f>1.5*0.61</f>
        <v>0.91500000000000004</v>
      </c>
      <c r="D8">
        <f>0.5*0.61</f>
        <v>0.30499999999999999</v>
      </c>
      <c r="E8">
        <v>0.05</v>
      </c>
    </row>
    <row r="9" spans="1:5" x14ac:dyDescent="0.15">
      <c r="B9" t="s">
        <v>6</v>
      </c>
      <c r="C9">
        <f t="shared" ref="C9:C12" si="0">1.5*0.61</f>
        <v>0.91500000000000004</v>
      </c>
      <c r="D9">
        <f t="shared" ref="D9:D12" si="1">0.5*0.61</f>
        <v>0.30499999999999999</v>
      </c>
      <c r="E9">
        <v>0.05</v>
      </c>
    </row>
    <row r="10" spans="1:5" x14ac:dyDescent="0.15">
      <c r="B10" t="s">
        <v>7</v>
      </c>
      <c r="C10">
        <f t="shared" si="0"/>
        <v>0.91500000000000004</v>
      </c>
      <c r="D10">
        <f t="shared" si="1"/>
        <v>0.30499999999999999</v>
      </c>
      <c r="E10">
        <v>0.05</v>
      </c>
    </row>
    <row r="11" spans="1:5" x14ac:dyDescent="0.15">
      <c r="B11" t="s">
        <v>8</v>
      </c>
      <c r="C11">
        <f t="shared" si="0"/>
        <v>0.91500000000000004</v>
      </c>
      <c r="D11">
        <f t="shared" si="1"/>
        <v>0.30499999999999999</v>
      </c>
      <c r="E11">
        <v>0.05</v>
      </c>
    </row>
    <row r="12" spans="1:5" x14ac:dyDescent="0.15">
      <c r="B12" t="s">
        <v>9</v>
      </c>
      <c r="C12">
        <f t="shared" si="0"/>
        <v>0.91500000000000004</v>
      </c>
      <c r="D12">
        <f t="shared" si="1"/>
        <v>0.30499999999999999</v>
      </c>
      <c r="E12">
        <v>0.05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F6"/>
  <sheetViews>
    <sheetView workbookViewId="0">
      <selection activeCell="B2" sqref="B2"/>
    </sheetView>
  </sheetViews>
  <sheetFormatPr baseColWidth="10" defaultColWidth="14.5" defaultRowHeight="15.75" customHeight="1" x14ac:dyDescent="0.15"/>
  <cols>
    <col min="2" max="6" width="13.5" customWidth="1"/>
  </cols>
  <sheetData>
    <row r="1" spans="1:6" ht="15.75" customHeight="1" x14ac:dyDescent="0.15">
      <c r="A1" s="10" t="s">
        <v>193</v>
      </c>
      <c r="B1" s="10" t="s">
        <v>194</v>
      </c>
    </row>
    <row r="2" spans="1:6" ht="15.75" customHeight="1" x14ac:dyDescent="0.2">
      <c r="A2" t="s">
        <v>6</v>
      </c>
      <c r="B2" s="6" t="s">
        <v>37</v>
      </c>
    </row>
    <row r="3" spans="1:6" ht="15" x14ac:dyDescent="0.2">
      <c r="A3" t="s">
        <v>7</v>
      </c>
      <c r="B3" s="6" t="s">
        <v>37</v>
      </c>
    </row>
    <row r="4" spans="1:6" ht="15.75" customHeight="1" x14ac:dyDescent="0.2">
      <c r="A4" t="s">
        <v>8</v>
      </c>
      <c r="B4" s="6" t="s">
        <v>39</v>
      </c>
      <c r="C4" s="4"/>
      <c r="D4" s="4"/>
      <c r="E4" s="4"/>
      <c r="F4" s="4"/>
    </row>
    <row r="5" spans="1:6" ht="15.75" customHeight="1" x14ac:dyDescent="0.2">
      <c r="A5" t="s">
        <v>9</v>
      </c>
      <c r="B5" s="6" t="s">
        <v>39</v>
      </c>
      <c r="C5" s="4"/>
      <c r="D5" s="4"/>
      <c r="E5" s="4"/>
      <c r="F5" s="4"/>
    </row>
    <row r="6" spans="1:6" ht="15.75" customHeight="1" x14ac:dyDescent="0.2">
      <c r="A6" t="s">
        <v>10</v>
      </c>
      <c r="B6" s="7" t="s">
        <v>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F15"/>
  <sheetViews>
    <sheetView workbookViewId="0">
      <selection activeCell="A2" sqref="A2"/>
    </sheetView>
  </sheetViews>
  <sheetFormatPr baseColWidth="10" defaultColWidth="14.5" defaultRowHeight="15.75" customHeight="1" x14ac:dyDescent="0.15"/>
  <cols>
    <col min="1" max="1" width="47" customWidth="1"/>
    <col min="7" max="7" width="15.5" customWidth="1"/>
    <col min="8" max="8" width="14.5" customWidth="1"/>
  </cols>
  <sheetData>
    <row r="1" spans="1:6" ht="15.75" customHeight="1" x14ac:dyDescent="0.15">
      <c r="A1" s="1" t="s">
        <v>203</v>
      </c>
      <c r="B1" s="10" t="s">
        <v>48</v>
      </c>
      <c r="C1" s="10" t="s">
        <v>17</v>
      </c>
      <c r="D1" s="10" t="s">
        <v>20</v>
      </c>
      <c r="E1" s="10" t="s">
        <v>19</v>
      </c>
      <c r="F1" s="1" t="s">
        <v>42</v>
      </c>
    </row>
    <row r="2" spans="1:6" ht="15.75" customHeight="1" x14ac:dyDescent="0.15">
      <c r="A2" t="s">
        <v>55</v>
      </c>
      <c r="B2" t="s">
        <v>49</v>
      </c>
      <c r="C2" s="9">
        <v>0.21</v>
      </c>
      <c r="D2" s="9">
        <v>0.21</v>
      </c>
      <c r="E2" s="9">
        <v>0</v>
      </c>
      <c r="F2" s="9">
        <v>0</v>
      </c>
    </row>
    <row r="3" spans="1:6" ht="15.75" customHeight="1" x14ac:dyDescent="0.15">
      <c r="B3" t="s">
        <v>51</v>
      </c>
      <c r="C3" s="9">
        <v>1</v>
      </c>
      <c r="D3" s="9">
        <v>1</v>
      </c>
      <c r="E3" s="9">
        <v>1</v>
      </c>
      <c r="F3" s="9">
        <v>1</v>
      </c>
    </row>
    <row r="4" spans="1:6" ht="15.75" customHeight="1" x14ac:dyDescent="0.15">
      <c r="A4" t="s">
        <v>135</v>
      </c>
      <c r="B4" t="s">
        <v>49</v>
      </c>
      <c r="C4" s="9">
        <v>0.23</v>
      </c>
      <c r="D4" s="9">
        <v>0.23</v>
      </c>
      <c r="E4" s="9">
        <v>0</v>
      </c>
      <c r="F4" s="9">
        <v>0</v>
      </c>
    </row>
    <row r="5" spans="1:6" ht="15.75" customHeight="1" x14ac:dyDescent="0.15">
      <c r="B5" t="s">
        <v>51</v>
      </c>
      <c r="C5" s="9">
        <v>1</v>
      </c>
      <c r="D5" s="9">
        <v>1</v>
      </c>
      <c r="E5" s="9">
        <v>1</v>
      </c>
      <c r="F5" s="9">
        <v>1</v>
      </c>
    </row>
    <row r="6" spans="1:6" ht="15.75" customHeight="1" x14ac:dyDescent="0.15">
      <c r="A6" t="s">
        <v>138</v>
      </c>
      <c r="B6" t="s">
        <v>49</v>
      </c>
      <c r="C6" s="9">
        <v>0.23</v>
      </c>
      <c r="D6" s="9">
        <v>0.23</v>
      </c>
      <c r="E6" s="9">
        <v>0</v>
      </c>
      <c r="F6" s="9">
        <v>0</v>
      </c>
    </row>
    <row r="7" spans="1:6" ht="15.75" customHeight="1" x14ac:dyDescent="0.15">
      <c r="B7" t="s">
        <v>51</v>
      </c>
      <c r="C7" s="9">
        <v>1</v>
      </c>
      <c r="D7" s="9">
        <v>1</v>
      </c>
      <c r="E7" s="9">
        <v>1</v>
      </c>
      <c r="F7" s="9">
        <v>1</v>
      </c>
    </row>
    <row r="8" spans="1:6" ht="15.75" customHeight="1" x14ac:dyDescent="0.15">
      <c r="A8" t="s">
        <v>77</v>
      </c>
      <c r="B8" t="s">
        <v>49</v>
      </c>
      <c r="C8" s="36">
        <v>0.15</v>
      </c>
      <c r="D8" s="36">
        <v>0.15</v>
      </c>
      <c r="E8" s="9">
        <v>0</v>
      </c>
      <c r="F8" s="9">
        <v>0</v>
      </c>
    </row>
    <row r="9" spans="1:6" ht="15.75" customHeight="1" x14ac:dyDescent="0.15">
      <c r="B9" t="s">
        <v>51</v>
      </c>
      <c r="C9" s="36">
        <v>1</v>
      </c>
      <c r="D9" s="36">
        <v>1</v>
      </c>
      <c r="E9" s="9">
        <v>1</v>
      </c>
      <c r="F9" s="9">
        <v>1</v>
      </c>
    </row>
    <row r="10" spans="1:6" ht="15.75" customHeight="1" x14ac:dyDescent="0.15">
      <c r="A10" t="s">
        <v>139</v>
      </c>
      <c r="B10" t="s">
        <v>49</v>
      </c>
      <c r="C10" s="36">
        <v>0.15</v>
      </c>
      <c r="D10" s="36">
        <v>0.15</v>
      </c>
      <c r="E10" s="9">
        <v>0</v>
      </c>
      <c r="F10" s="9">
        <v>0</v>
      </c>
    </row>
    <row r="11" spans="1:6" ht="15.75" customHeight="1" x14ac:dyDescent="0.15">
      <c r="B11" t="s">
        <v>51</v>
      </c>
      <c r="C11" s="36">
        <v>1</v>
      </c>
      <c r="D11" s="36">
        <v>1</v>
      </c>
      <c r="E11" s="9">
        <v>1</v>
      </c>
      <c r="F11" s="9">
        <v>1</v>
      </c>
    </row>
    <row r="12" spans="1:6" ht="15.75" customHeight="1" x14ac:dyDescent="0.15">
      <c r="A12" t="s">
        <v>119</v>
      </c>
      <c r="B12" t="s">
        <v>49</v>
      </c>
      <c r="C12" s="36">
        <v>0.35</v>
      </c>
      <c r="D12" s="36">
        <v>0.35</v>
      </c>
      <c r="E12" s="36">
        <v>0</v>
      </c>
      <c r="F12" s="36">
        <v>0</v>
      </c>
    </row>
    <row r="13" spans="1:6" ht="15.75" customHeight="1" x14ac:dyDescent="0.15">
      <c r="B13" t="s">
        <v>51</v>
      </c>
      <c r="C13">
        <f>'Baseline year demographics'!$C$9</f>
        <v>0.1</v>
      </c>
      <c r="D13">
        <f>'Baseline year demographics'!$C$9</f>
        <v>0.1</v>
      </c>
      <c r="E13" s="36">
        <v>0</v>
      </c>
      <c r="F13" s="36">
        <v>0</v>
      </c>
    </row>
    <row r="14" spans="1:6" ht="15.75" customHeight="1" x14ac:dyDescent="0.15">
      <c r="A14" s="4" t="s">
        <v>78</v>
      </c>
      <c r="B14" t="s">
        <v>49</v>
      </c>
      <c r="C14" s="36">
        <v>0.35</v>
      </c>
      <c r="D14" s="36">
        <v>0.35</v>
      </c>
      <c r="E14" s="36">
        <v>0</v>
      </c>
      <c r="F14" s="36">
        <v>0</v>
      </c>
    </row>
    <row r="15" spans="1:6" ht="15.75" customHeight="1" x14ac:dyDescent="0.15">
      <c r="B15" t="s">
        <v>51</v>
      </c>
      <c r="C15">
        <f>'Baseline year demographics'!$C$9</f>
        <v>0.1</v>
      </c>
      <c r="D15">
        <f>'Baseline year demographics'!$C$9</f>
        <v>0.1</v>
      </c>
      <c r="E15" s="36">
        <v>0</v>
      </c>
      <c r="F15" s="36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O43"/>
  <sheetViews>
    <sheetView workbookViewId="0">
      <selection activeCell="B2" sqref="B2"/>
    </sheetView>
  </sheetViews>
  <sheetFormatPr baseColWidth="10" defaultRowHeight="13" x14ac:dyDescent="0.15"/>
  <cols>
    <col min="1" max="1" width="11.83203125" bestFit="1" customWidth="1"/>
    <col min="2" max="2" width="53" bestFit="1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5.1640625" bestFit="1" customWidth="1"/>
    <col min="12" max="15" width="13.83203125" bestFit="1" customWidth="1"/>
  </cols>
  <sheetData>
    <row r="1" spans="1:15" ht="14" customHeight="1" x14ac:dyDescent="0.15">
      <c r="A1" s="10" t="s">
        <v>48</v>
      </c>
      <c r="B1" s="10" t="s">
        <v>203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111</v>
      </c>
      <c r="I1" s="10" t="s">
        <v>112</v>
      </c>
      <c r="J1" s="10" t="s">
        <v>113</v>
      </c>
      <c r="K1" s="10" t="s">
        <v>114</v>
      </c>
      <c r="L1" s="10" t="s">
        <v>115</v>
      </c>
      <c r="M1" s="10" t="s">
        <v>116</v>
      </c>
      <c r="N1" s="10" t="s">
        <v>117</v>
      </c>
      <c r="O1" s="10" t="s">
        <v>118</v>
      </c>
    </row>
    <row r="2" spans="1:15" x14ac:dyDescent="0.15">
      <c r="A2" s="10" t="s">
        <v>201</v>
      </c>
      <c r="B2" s="48" t="s">
        <v>77</v>
      </c>
      <c r="C2" s="47">
        <v>1</v>
      </c>
      <c r="D2" s="47">
        <v>1</v>
      </c>
      <c r="E2" s="44">
        <v>1</v>
      </c>
      <c r="F2" s="44">
        <v>1</v>
      </c>
      <c r="G2" s="44">
        <v>1</v>
      </c>
      <c r="H2" s="44">
        <v>1</v>
      </c>
      <c r="I2" s="44">
        <v>1</v>
      </c>
      <c r="J2" s="44">
        <v>1</v>
      </c>
      <c r="K2" s="44">
        <v>1</v>
      </c>
      <c r="L2" s="47">
        <v>0.3</v>
      </c>
      <c r="M2" s="47">
        <v>0.3</v>
      </c>
      <c r="N2" s="47">
        <v>0.3</v>
      </c>
      <c r="O2" s="47">
        <v>0.3</v>
      </c>
    </row>
    <row r="3" spans="1:15" x14ac:dyDescent="0.15">
      <c r="B3" s="48" t="s">
        <v>139</v>
      </c>
      <c r="C3" s="47">
        <v>1</v>
      </c>
      <c r="D3" s="47">
        <v>1</v>
      </c>
      <c r="E3" s="44">
        <v>1</v>
      </c>
      <c r="F3" s="44">
        <v>1</v>
      </c>
      <c r="G3" s="44">
        <v>1</v>
      </c>
      <c r="H3" s="44">
        <v>1</v>
      </c>
      <c r="I3" s="44">
        <v>1</v>
      </c>
      <c r="J3" s="44">
        <v>1</v>
      </c>
      <c r="K3" s="44">
        <v>1</v>
      </c>
      <c r="L3" s="47">
        <v>0.3</v>
      </c>
      <c r="M3" s="47">
        <v>0.3</v>
      </c>
      <c r="N3" s="47">
        <v>0.3</v>
      </c>
      <c r="O3" s="47">
        <v>0.3</v>
      </c>
    </row>
    <row r="4" spans="1:15" x14ac:dyDescent="0.15">
      <c r="B4" t="s">
        <v>135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0.3</v>
      </c>
      <c r="M4">
        <v>0.3</v>
      </c>
      <c r="N4">
        <v>0.3</v>
      </c>
      <c r="O4">
        <v>0.3</v>
      </c>
    </row>
    <row r="5" spans="1:15" x14ac:dyDescent="0.15">
      <c r="B5" t="s">
        <v>138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0.3</v>
      </c>
      <c r="M5">
        <v>0.3</v>
      </c>
      <c r="N5">
        <v>0.3</v>
      </c>
      <c r="O5">
        <v>0.3</v>
      </c>
    </row>
    <row r="6" spans="1:15" x14ac:dyDescent="0.15">
      <c r="B6" t="s">
        <v>119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0.83</v>
      </c>
      <c r="M6">
        <v>0.83</v>
      </c>
      <c r="N6">
        <v>0.83</v>
      </c>
      <c r="O6">
        <v>0.83</v>
      </c>
    </row>
    <row r="7" spans="1:15" x14ac:dyDescent="0.15">
      <c r="B7" t="s">
        <v>120</v>
      </c>
      <c r="C7">
        <v>1</v>
      </c>
      <c r="D7">
        <v>1</v>
      </c>
      <c r="E7">
        <v>1</v>
      </c>
      <c r="F7">
        <v>1</v>
      </c>
      <c r="G7">
        <v>1</v>
      </c>
      <c r="H7">
        <v>0.73</v>
      </c>
      <c r="I7">
        <v>0.73</v>
      </c>
      <c r="J7">
        <v>0.73</v>
      </c>
      <c r="K7">
        <v>0.73</v>
      </c>
      <c r="L7">
        <v>1</v>
      </c>
      <c r="M7">
        <v>1</v>
      </c>
      <c r="N7">
        <v>1</v>
      </c>
      <c r="O7">
        <v>1</v>
      </c>
    </row>
    <row r="8" spans="1:15" x14ac:dyDescent="0.15">
      <c r="B8" t="s">
        <v>121</v>
      </c>
      <c r="C8">
        <v>1</v>
      </c>
      <c r="D8">
        <v>1</v>
      </c>
      <c r="E8">
        <v>1</v>
      </c>
      <c r="F8">
        <v>1</v>
      </c>
      <c r="G8">
        <v>1</v>
      </c>
      <c r="H8">
        <v>0.73</v>
      </c>
      <c r="I8">
        <v>0.73</v>
      </c>
      <c r="J8">
        <v>0.73</v>
      </c>
      <c r="K8">
        <v>0.73</v>
      </c>
      <c r="L8">
        <v>1</v>
      </c>
      <c r="M8">
        <v>1</v>
      </c>
      <c r="N8">
        <v>1</v>
      </c>
      <c r="O8">
        <v>1</v>
      </c>
    </row>
    <row r="9" spans="1:15" x14ac:dyDescent="0.15">
      <c r="B9" t="s">
        <v>122</v>
      </c>
      <c r="C9">
        <v>1</v>
      </c>
      <c r="D9">
        <v>1</v>
      </c>
      <c r="E9">
        <v>1</v>
      </c>
      <c r="F9">
        <v>1</v>
      </c>
      <c r="G9">
        <v>1</v>
      </c>
      <c r="H9">
        <v>0.73</v>
      </c>
      <c r="I9">
        <v>0.73</v>
      </c>
      <c r="J9">
        <v>0.73</v>
      </c>
      <c r="K9">
        <v>0.73</v>
      </c>
      <c r="L9">
        <v>1</v>
      </c>
      <c r="M9">
        <v>1</v>
      </c>
      <c r="N9">
        <v>1</v>
      </c>
      <c r="O9">
        <v>1</v>
      </c>
    </row>
    <row r="10" spans="1:15" x14ac:dyDescent="0.15">
      <c r="B10" t="s">
        <v>123</v>
      </c>
      <c r="C10">
        <v>1</v>
      </c>
      <c r="D10">
        <v>1</v>
      </c>
      <c r="E10">
        <v>1</v>
      </c>
      <c r="F10">
        <v>1</v>
      </c>
      <c r="G10">
        <v>1</v>
      </c>
      <c r="H10">
        <v>0.73</v>
      </c>
      <c r="I10">
        <v>0.73</v>
      </c>
      <c r="J10">
        <v>0.73</v>
      </c>
      <c r="K10">
        <v>0.73</v>
      </c>
      <c r="L10">
        <v>1</v>
      </c>
      <c r="M10">
        <v>1</v>
      </c>
      <c r="N10">
        <v>1</v>
      </c>
      <c r="O10">
        <v>1</v>
      </c>
    </row>
    <row r="11" spans="1:15" x14ac:dyDescent="0.15">
      <c r="B11" t="s">
        <v>124</v>
      </c>
      <c r="C11">
        <v>1</v>
      </c>
      <c r="D11">
        <v>1</v>
      </c>
      <c r="E11">
        <v>1</v>
      </c>
      <c r="F11">
        <v>1</v>
      </c>
      <c r="G11">
        <v>1</v>
      </c>
      <c r="H11">
        <v>0.73</v>
      </c>
      <c r="I11">
        <v>0.73</v>
      </c>
      <c r="J11">
        <v>0.73</v>
      </c>
      <c r="K11">
        <v>0.73</v>
      </c>
      <c r="L11">
        <v>1</v>
      </c>
      <c r="M11">
        <v>1</v>
      </c>
      <c r="N11">
        <v>1</v>
      </c>
      <c r="O11">
        <v>1</v>
      </c>
    </row>
    <row r="12" spans="1:15" x14ac:dyDescent="0.15">
      <c r="B12" t="s">
        <v>125</v>
      </c>
      <c r="C12">
        <v>1</v>
      </c>
      <c r="D12">
        <v>1</v>
      </c>
      <c r="E12">
        <v>1</v>
      </c>
      <c r="F12">
        <v>1</v>
      </c>
      <c r="G12">
        <v>1</v>
      </c>
      <c r="H12">
        <v>0.73</v>
      </c>
      <c r="I12">
        <v>0.73</v>
      </c>
      <c r="J12">
        <v>0.73</v>
      </c>
      <c r="K12">
        <v>0.73</v>
      </c>
      <c r="L12">
        <v>1</v>
      </c>
      <c r="M12">
        <v>1</v>
      </c>
      <c r="N12">
        <v>1</v>
      </c>
      <c r="O12">
        <v>1</v>
      </c>
    </row>
    <row r="13" spans="1:15" x14ac:dyDescent="0.15">
      <c r="B13" t="s">
        <v>126</v>
      </c>
      <c r="C13">
        <v>1</v>
      </c>
      <c r="D13">
        <v>1</v>
      </c>
      <c r="E13">
        <v>1</v>
      </c>
      <c r="F13">
        <v>1</v>
      </c>
      <c r="G13">
        <v>1</v>
      </c>
      <c r="H13">
        <v>0.73</v>
      </c>
      <c r="I13">
        <v>0.73</v>
      </c>
      <c r="J13">
        <v>0.73</v>
      </c>
      <c r="K13">
        <v>0.73</v>
      </c>
      <c r="L13">
        <v>1</v>
      </c>
      <c r="M13">
        <v>1</v>
      </c>
      <c r="N13">
        <v>1</v>
      </c>
      <c r="O13">
        <v>1</v>
      </c>
    </row>
    <row r="14" spans="1:15" x14ac:dyDescent="0.15">
      <c r="B14" t="s">
        <v>128</v>
      </c>
      <c r="C14">
        <v>1</v>
      </c>
      <c r="D14">
        <v>1</v>
      </c>
      <c r="E14">
        <v>1</v>
      </c>
      <c r="F14">
        <v>1</v>
      </c>
      <c r="G14">
        <v>1</v>
      </c>
      <c r="H14">
        <v>0.73</v>
      </c>
      <c r="I14">
        <v>0.73</v>
      </c>
      <c r="J14">
        <v>0.73</v>
      </c>
      <c r="K14">
        <v>0.73</v>
      </c>
      <c r="L14">
        <v>1</v>
      </c>
      <c r="M14">
        <v>1</v>
      </c>
      <c r="N14">
        <v>1</v>
      </c>
      <c r="O14">
        <v>1</v>
      </c>
    </row>
    <row r="15" spans="1:15" x14ac:dyDescent="0.15">
      <c r="B15" t="s">
        <v>129</v>
      </c>
      <c r="C15">
        <v>1</v>
      </c>
      <c r="D15">
        <v>1</v>
      </c>
      <c r="E15">
        <v>1</v>
      </c>
      <c r="F15">
        <v>1</v>
      </c>
      <c r="G15">
        <v>1</v>
      </c>
      <c r="H15">
        <v>0.73</v>
      </c>
      <c r="I15">
        <v>0.73</v>
      </c>
      <c r="J15">
        <v>0.73</v>
      </c>
      <c r="K15">
        <v>0.73</v>
      </c>
      <c r="L15">
        <v>1</v>
      </c>
      <c r="M15">
        <v>1</v>
      </c>
      <c r="N15">
        <v>1</v>
      </c>
      <c r="O15">
        <v>1</v>
      </c>
    </row>
    <row r="16" spans="1:15" x14ac:dyDescent="0.15">
      <c r="B16" t="s">
        <v>130</v>
      </c>
      <c r="C16">
        <v>1</v>
      </c>
      <c r="D16">
        <v>1</v>
      </c>
      <c r="E16">
        <v>1</v>
      </c>
      <c r="F16">
        <v>1</v>
      </c>
      <c r="G16">
        <v>1</v>
      </c>
      <c r="H16">
        <v>0.73</v>
      </c>
      <c r="I16">
        <v>0.73</v>
      </c>
      <c r="J16">
        <v>0.73</v>
      </c>
      <c r="K16">
        <v>0.73</v>
      </c>
      <c r="L16">
        <v>1</v>
      </c>
      <c r="M16">
        <v>1</v>
      </c>
      <c r="N16">
        <v>1</v>
      </c>
      <c r="O16">
        <v>1</v>
      </c>
    </row>
    <row r="17" spans="1:15" x14ac:dyDescent="0.15">
      <c r="B17" t="s">
        <v>131</v>
      </c>
      <c r="C17">
        <v>1</v>
      </c>
      <c r="D17">
        <v>1</v>
      </c>
      <c r="E17">
        <v>1</v>
      </c>
      <c r="F17">
        <v>1</v>
      </c>
      <c r="G17">
        <v>1</v>
      </c>
      <c r="H17">
        <v>0.73</v>
      </c>
      <c r="I17">
        <v>0.73</v>
      </c>
      <c r="J17">
        <v>0.73</v>
      </c>
      <c r="K17">
        <v>0.73</v>
      </c>
      <c r="L17">
        <v>1</v>
      </c>
      <c r="M17">
        <v>1</v>
      </c>
      <c r="N17">
        <v>1</v>
      </c>
      <c r="O17">
        <v>1</v>
      </c>
    </row>
    <row r="18" spans="1:15" x14ac:dyDescent="0.15">
      <c r="B18" t="s">
        <v>132</v>
      </c>
      <c r="C18">
        <v>1</v>
      </c>
      <c r="D18">
        <v>1</v>
      </c>
      <c r="E18">
        <v>1</v>
      </c>
      <c r="F18">
        <v>1</v>
      </c>
      <c r="G18">
        <v>1</v>
      </c>
      <c r="H18">
        <v>0.73</v>
      </c>
      <c r="I18">
        <v>0.73</v>
      </c>
      <c r="J18">
        <v>0.73</v>
      </c>
      <c r="K18">
        <v>0.73</v>
      </c>
      <c r="L18">
        <v>1</v>
      </c>
      <c r="M18">
        <v>1</v>
      </c>
      <c r="N18">
        <v>1</v>
      </c>
      <c r="O18">
        <v>1</v>
      </c>
    </row>
    <row r="19" spans="1:15" x14ac:dyDescent="0.15">
      <c r="B19" t="s">
        <v>133</v>
      </c>
      <c r="C19">
        <v>1</v>
      </c>
      <c r="D19">
        <v>1</v>
      </c>
      <c r="E19">
        <v>1</v>
      </c>
      <c r="F19">
        <v>1</v>
      </c>
      <c r="G19">
        <v>1</v>
      </c>
      <c r="H19">
        <v>0.73</v>
      </c>
      <c r="I19">
        <v>0.73</v>
      </c>
      <c r="J19">
        <v>0.73</v>
      </c>
      <c r="K19">
        <v>0.73</v>
      </c>
      <c r="L19">
        <v>1</v>
      </c>
      <c r="M19">
        <v>1</v>
      </c>
      <c r="N19">
        <v>1</v>
      </c>
      <c r="O19">
        <v>1</v>
      </c>
    </row>
    <row r="20" spans="1:15" x14ac:dyDescent="0.15">
      <c r="B20" t="s">
        <v>134</v>
      </c>
      <c r="C20">
        <v>1</v>
      </c>
      <c r="D20">
        <v>1</v>
      </c>
      <c r="E20">
        <v>1</v>
      </c>
      <c r="F20">
        <v>1</v>
      </c>
      <c r="G20">
        <v>1</v>
      </c>
      <c r="H20">
        <v>0.73</v>
      </c>
      <c r="I20">
        <v>0.73</v>
      </c>
      <c r="J20">
        <v>0.73</v>
      </c>
      <c r="K20">
        <v>0.73</v>
      </c>
      <c r="L20">
        <v>1</v>
      </c>
      <c r="M20">
        <v>1</v>
      </c>
      <c r="N20">
        <v>1</v>
      </c>
      <c r="O20">
        <v>1</v>
      </c>
    </row>
    <row r="21" spans="1:15" x14ac:dyDescent="0.15">
      <c r="B21" s="4" t="s">
        <v>75</v>
      </c>
      <c r="C21">
        <v>1</v>
      </c>
      <c r="D21">
        <v>1</v>
      </c>
      <c r="E21" s="47">
        <v>0.6</v>
      </c>
      <c r="F21" s="47">
        <v>0.6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ht="14" customHeight="1" x14ac:dyDescent="0.15">
      <c r="B22" s="4" t="s">
        <v>136</v>
      </c>
      <c r="C22">
        <v>1</v>
      </c>
      <c r="D22">
        <v>1</v>
      </c>
      <c r="E22" s="47">
        <v>0.6</v>
      </c>
      <c r="F22" s="47">
        <v>0.6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15">
      <c r="B23" s="47" t="s">
        <v>74</v>
      </c>
      <c r="C23">
        <v>1</v>
      </c>
      <c r="D23">
        <v>1</v>
      </c>
      <c r="E23">
        <v>0.35</v>
      </c>
      <c r="F23">
        <v>0.35</v>
      </c>
      <c r="G23">
        <v>0.35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15">
      <c r="B24" s="47" t="s">
        <v>137</v>
      </c>
      <c r="C24">
        <v>1</v>
      </c>
      <c r="D24">
        <v>1</v>
      </c>
      <c r="E24">
        <v>0.35</v>
      </c>
      <c r="F24">
        <v>0.35</v>
      </c>
      <c r="G24">
        <v>0.35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15">
      <c r="B25" s="47" t="s">
        <v>78</v>
      </c>
      <c r="C25">
        <v>0.83</v>
      </c>
      <c r="D25">
        <v>0.83</v>
      </c>
      <c r="E25">
        <v>0.83</v>
      </c>
      <c r="F25">
        <v>0.83</v>
      </c>
      <c r="G25">
        <v>0.83</v>
      </c>
      <c r="H25">
        <v>0.83</v>
      </c>
      <c r="I25">
        <v>0.83</v>
      </c>
      <c r="J25">
        <v>0.83</v>
      </c>
      <c r="K25">
        <v>0.83</v>
      </c>
      <c r="L25">
        <v>0.83</v>
      </c>
      <c r="M25">
        <v>0.83</v>
      </c>
      <c r="N25">
        <v>0.83</v>
      </c>
      <c r="O25">
        <v>0.83</v>
      </c>
    </row>
    <row r="27" spans="1:15" x14ac:dyDescent="0.15">
      <c r="A27" s="10" t="s">
        <v>202</v>
      </c>
      <c r="B27" s="4" t="s">
        <v>80</v>
      </c>
      <c r="C27">
        <v>1</v>
      </c>
      <c r="D27">
        <v>1</v>
      </c>
      <c r="E27" s="43">
        <v>0.97599999999999998</v>
      </c>
      <c r="F27" s="43">
        <v>0.97599999999999998</v>
      </c>
      <c r="G27" s="43">
        <v>0.97599999999999998</v>
      </c>
      <c r="H27" s="43">
        <v>0.97599999999999998</v>
      </c>
      <c r="I27" s="43">
        <v>0.97599999999999998</v>
      </c>
      <c r="J27" s="43">
        <v>0.97599999999999998</v>
      </c>
      <c r="K27" s="43">
        <v>0.97599999999999998</v>
      </c>
      <c r="L27" s="43">
        <v>0.97599999999999998</v>
      </c>
      <c r="M27" s="43">
        <v>0.97599999999999998</v>
      </c>
      <c r="N27" s="43">
        <v>0.97599999999999998</v>
      </c>
      <c r="O27" s="43">
        <v>0.97599999999999998</v>
      </c>
    </row>
    <row r="28" spans="1:15" x14ac:dyDescent="0.15">
      <c r="B28" s="4" t="s">
        <v>81</v>
      </c>
      <c r="C28">
        <v>1</v>
      </c>
      <c r="D28">
        <v>1</v>
      </c>
      <c r="E28" s="43">
        <v>0.97599999999999998</v>
      </c>
      <c r="F28" s="43">
        <v>0.97599999999999998</v>
      </c>
      <c r="G28" s="43">
        <v>0.97599999999999998</v>
      </c>
      <c r="H28" s="43">
        <v>0.97599999999999998</v>
      </c>
      <c r="I28" s="43">
        <v>0.97599999999999998</v>
      </c>
      <c r="J28" s="43">
        <v>0.97599999999999998</v>
      </c>
      <c r="K28" s="43">
        <v>0.97599999999999998</v>
      </c>
      <c r="L28" s="43">
        <v>0.97599999999999998</v>
      </c>
      <c r="M28" s="43">
        <v>0.97599999999999998</v>
      </c>
      <c r="N28" s="43">
        <v>0.97599999999999998</v>
      </c>
      <c r="O28" s="43">
        <v>0.97599999999999998</v>
      </c>
    </row>
    <row r="29" spans="1:15" x14ac:dyDescent="0.15">
      <c r="B29" s="4" t="s">
        <v>82</v>
      </c>
      <c r="C29">
        <v>1</v>
      </c>
      <c r="D29">
        <v>1</v>
      </c>
      <c r="E29" s="43">
        <v>0.97599999999999998</v>
      </c>
      <c r="F29" s="43">
        <v>0.97599999999999998</v>
      </c>
      <c r="G29" s="43">
        <v>0.97599999999999998</v>
      </c>
      <c r="H29" s="43">
        <v>0.97599999999999998</v>
      </c>
      <c r="I29" s="43">
        <v>0.97599999999999998</v>
      </c>
      <c r="J29" s="43">
        <v>0.97599999999999998</v>
      </c>
      <c r="K29" s="43">
        <v>0.97599999999999998</v>
      </c>
      <c r="L29" s="43">
        <v>0.97599999999999998</v>
      </c>
      <c r="M29" s="43">
        <v>0.97599999999999998</v>
      </c>
      <c r="N29" s="43">
        <v>0.97599999999999998</v>
      </c>
      <c r="O29" s="43">
        <v>0.97599999999999998</v>
      </c>
    </row>
    <row r="30" spans="1:15" x14ac:dyDescent="0.15">
      <c r="B30" s="4" t="s">
        <v>97</v>
      </c>
      <c r="C30">
        <v>1</v>
      </c>
      <c r="D30">
        <v>1</v>
      </c>
      <c r="E30" s="44">
        <v>0.9</v>
      </c>
      <c r="F30" s="44">
        <v>0.9</v>
      </c>
      <c r="G30" s="44">
        <v>0.9</v>
      </c>
      <c r="H30" s="44">
        <v>0.9</v>
      </c>
      <c r="I30" s="44">
        <v>0.9</v>
      </c>
      <c r="J30" s="44">
        <v>0.9</v>
      </c>
      <c r="K30" s="44">
        <v>0.9</v>
      </c>
      <c r="L30" s="44">
        <v>0.9</v>
      </c>
      <c r="M30" s="44">
        <v>0.9</v>
      </c>
      <c r="N30" s="44">
        <v>0.9</v>
      </c>
      <c r="O30" s="44">
        <v>0.9</v>
      </c>
    </row>
    <row r="31" spans="1:15" x14ac:dyDescent="0.15">
      <c r="B31" s="48" t="s">
        <v>144</v>
      </c>
      <c r="C31">
        <v>1</v>
      </c>
      <c r="D31">
        <v>1</v>
      </c>
      <c r="E31" s="43">
        <v>0.97599999999999998</v>
      </c>
      <c r="F31" s="43">
        <v>0.97599999999999998</v>
      </c>
      <c r="G31" s="43">
        <v>0.97599999999999998</v>
      </c>
      <c r="H31" s="43">
        <v>0.97599999999999998</v>
      </c>
      <c r="I31" s="43">
        <v>0.97599999999999998</v>
      </c>
      <c r="J31" s="43">
        <v>0.97599999999999998</v>
      </c>
      <c r="K31" s="43">
        <v>0.97599999999999998</v>
      </c>
      <c r="L31" s="43">
        <v>0.97599999999999998</v>
      </c>
      <c r="M31" s="43">
        <v>0.97599999999999998</v>
      </c>
      <c r="N31" s="43">
        <v>0.97599999999999998</v>
      </c>
      <c r="O31" s="43">
        <v>0.97599999999999998</v>
      </c>
    </row>
    <row r="32" spans="1:15" x14ac:dyDescent="0.15">
      <c r="B32" s="48" t="s">
        <v>145</v>
      </c>
      <c r="C32">
        <v>1</v>
      </c>
      <c r="D32">
        <v>1</v>
      </c>
      <c r="E32" s="43">
        <v>0.97599999999999998</v>
      </c>
      <c r="F32" s="43">
        <v>0.97599999999999998</v>
      </c>
      <c r="G32" s="43">
        <v>0.97599999999999998</v>
      </c>
      <c r="H32" s="43">
        <v>0.97599999999999998</v>
      </c>
      <c r="I32" s="43">
        <v>0.97599999999999998</v>
      </c>
      <c r="J32" s="43">
        <v>0.97599999999999998</v>
      </c>
      <c r="K32" s="43">
        <v>0.97599999999999998</v>
      </c>
      <c r="L32" s="43">
        <v>0.97599999999999998</v>
      </c>
      <c r="M32" s="43">
        <v>0.97599999999999998</v>
      </c>
      <c r="N32" s="43">
        <v>0.97599999999999998</v>
      </c>
      <c r="O32" s="43">
        <v>0.97599999999999998</v>
      </c>
    </row>
    <row r="33" spans="2:15" x14ac:dyDescent="0.15">
      <c r="B33" s="48" t="s">
        <v>146</v>
      </c>
      <c r="C33">
        <v>1</v>
      </c>
      <c r="D33">
        <v>1</v>
      </c>
      <c r="E33" s="43">
        <v>0.97599999999999998</v>
      </c>
      <c r="F33" s="43">
        <v>0.97599999999999998</v>
      </c>
      <c r="G33" s="43">
        <v>0.97599999999999998</v>
      </c>
      <c r="H33" s="43">
        <v>0.97599999999999998</v>
      </c>
      <c r="I33" s="43">
        <v>0.97599999999999998</v>
      </c>
      <c r="J33" s="43">
        <v>0.97599999999999998</v>
      </c>
      <c r="K33" s="43">
        <v>0.97599999999999998</v>
      </c>
      <c r="L33" s="43">
        <v>0.97599999999999998</v>
      </c>
      <c r="M33" s="43">
        <v>0.97599999999999998</v>
      </c>
      <c r="N33" s="43">
        <v>0.97599999999999998</v>
      </c>
      <c r="O33" s="43">
        <v>0.97599999999999998</v>
      </c>
    </row>
    <row r="40" spans="2:15" x14ac:dyDescent="0.15">
      <c r="B40" s="4"/>
    </row>
    <row r="41" spans="2:15" x14ac:dyDescent="0.15">
      <c r="B41" s="4"/>
    </row>
    <row r="42" spans="2:15" x14ac:dyDescent="0.15">
      <c r="B42" s="4"/>
    </row>
    <row r="43" spans="2:15" x14ac:dyDescent="0.15">
      <c r="B43" s="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4"/>
  <sheetViews>
    <sheetView workbookViewId="0">
      <selection activeCell="A5" sqref="A5"/>
    </sheetView>
  </sheetViews>
  <sheetFormatPr baseColWidth="10" defaultRowHeight="13" x14ac:dyDescent="0.15"/>
  <cols>
    <col min="1" max="1" width="32.83203125" customWidth="1"/>
    <col min="2" max="2" width="34.1640625" customWidth="1"/>
  </cols>
  <sheetData>
    <row r="1" spans="1:7" x14ac:dyDescent="0.15">
      <c r="A1" s="10" t="s">
        <v>48</v>
      </c>
      <c r="B1" s="1" t="s">
        <v>252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x14ac:dyDescent="0.15">
      <c r="A2" s="10" t="s">
        <v>255</v>
      </c>
      <c r="B2" s="47" t="s">
        <v>152</v>
      </c>
      <c r="C2" s="47">
        <v>1</v>
      </c>
      <c r="D2" s="47">
        <v>0.21</v>
      </c>
      <c r="E2" s="47">
        <v>0.21</v>
      </c>
      <c r="F2" s="47">
        <v>0.21</v>
      </c>
      <c r="G2" s="47">
        <v>0.21</v>
      </c>
    </row>
    <row r="4" spans="1:7" x14ac:dyDescent="0.15">
      <c r="A4" s="10" t="s">
        <v>256</v>
      </c>
      <c r="B4" s="48" t="s">
        <v>151</v>
      </c>
      <c r="C4" s="47">
        <v>1</v>
      </c>
      <c r="D4" s="47">
        <v>0.14299999999999999</v>
      </c>
      <c r="E4" s="47">
        <v>0.14299999999999999</v>
      </c>
      <c r="F4" s="47">
        <v>0.14299999999999999</v>
      </c>
      <c r="G4" s="47">
        <v>0.14299999999999999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I27"/>
  <sheetViews>
    <sheetView workbookViewId="0">
      <selection activeCell="A2" sqref="A2"/>
    </sheetView>
  </sheetViews>
  <sheetFormatPr baseColWidth="10" defaultRowHeight="13" x14ac:dyDescent="0.15"/>
  <cols>
    <col min="1" max="1" width="39.1640625" customWidth="1"/>
    <col min="2" max="2" width="27.5" customWidth="1"/>
    <col min="3" max="3" width="38.1640625" customWidth="1"/>
    <col min="4" max="4" width="13.5" customWidth="1"/>
    <col min="5" max="5" width="12.33203125" customWidth="1"/>
    <col min="6" max="6" width="13" customWidth="1"/>
    <col min="8" max="8" width="15.83203125" customWidth="1"/>
  </cols>
  <sheetData>
    <row r="1" spans="1:8" x14ac:dyDescent="0.15">
      <c r="A1" s="1" t="s">
        <v>203</v>
      </c>
      <c r="B1" s="1" t="s">
        <v>5</v>
      </c>
      <c r="C1" s="1" t="s">
        <v>48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</row>
    <row r="2" spans="1:8" x14ac:dyDescent="0.15">
      <c r="A2" s="4" t="s">
        <v>47</v>
      </c>
      <c r="B2" s="4" t="s">
        <v>213</v>
      </c>
      <c r="C2" s="4" t="s">
        <v>102</v>
      </c>
      <c r="D2" s="4">
        <v>0</v>
      </c>
      <c r="E2" s="4">
        <v>0</v>
      </c>
      <c r="F2" s="4">
        <v>0.33500000000000002</v>
      </c>
      <c r="G2" s="28">
        <v>0.33500000000000002</v>
      </c>
      <c r="H2" s="28">
        <v>0.33500000000000002</v>
      </c>
    </row>
    <row r="3" spans="1:8" x14ac:dyDescent="0.15">
      <c r="C3" t="s">
        <v>63</v>
      </c>
      <c r="D3" s="4">
        <v>0</v>
      </c>
      <c r="E3" s="4">
        <v>0</v>
      </c>
      <c r="F3" s="4">
        <v>0.3</v>
      </c>
      <c r="G3" s="4">
        <v>0.3</v>
      </c>
      <c r="H3" s="4">
        <v>0.3</v>
      </c>
    </row>
    <row r="4" spans="1:8" x14ac:dyDescent="0.15">
      <c r="A4" s="4"/>
      <c r="B4" s="4"/>
      <c r="C4" s="4" t="s">
        <v>64</v>
      </c>
      <c r="D4" s="4">
        <v>0</v>
      </c>
      <c r="E4" s="4">
        <v>0</v>
      </c>
      <c r="F4" s="4">
        <v>0.62</v>
      </c>
      <c r="G4" s="4">
        <v>0.62</v>
      </c>
      <c r="H4" s="4">
        <v>0.62</v>
      </c>
    </row>
    <row r="5" spans="1:8" x14ac:dyDescent="0.15">
      <c r="A5" s="11"/>
      <c r="B5" s="47" t="s">
        <v>216</v>
      </c>
      <c r="C5" s="48" t="s">
        <v>102</v>
      </c>
      <c r="D5" s="48">
        <v>0</v>
      </c>
      <c r="E5" s="48">
        <v>0</v>
      </c>
      <c r="F5" s="48">
        <v>0.33500000000000002</v>
      </c>
      <c r="G5" s="49">
        <v>0.33500000000000002</v>
      </c>
      <c r="H5" s="49">
        <v>0.33500000000000002</v>
      </c>
    </row>
    <row r="6" spans="1:8" x14ac:dyDescent="0.15">
      <c r="A6" s="4" t="s">
        <v>127</v>
      </c>
      <c r="B6" s="4" t="s">
        <v>148</v>
      </c>
      <c r="C6" s="4" t="s">
        <v>102</v>
      </c>
      <c r="D6" s="48">
        <v>0</v>
      </c>
      <c r="E6" s="48">
        <v>0</v>
      </c>
      <c r="F6" s="48">
        <v>0.33500000000000002</v>
      </c>
      <c r="G6" s="49">
        <v>0.33500000000000002</v>
      </c>
      <c r="H6" s="49">
        <v>0.33500000000000002</v>
      </c>
    </row>
    <row r="7" spans="1:8" x14ac:dyDescent="0.15">
      <c r="C7" s="4" t="s">
        <v>64</v>
      </c>
      <c r="D7" s="48">
        <v>0</v>
      </c>
      <c r="E7" s="48">
        <v>0</v>
      </c>
      <c r="F7" s="48">
        <v>0.62</v>
      </c>
      <c r="G7" s="48">
        <v>0.62</v>
      </c>
      <c r="H7" s="48">
        <v>0.62</v>
      </c>
    </row>
    <row r="8" spans="1:8" x14ac:dyDescent="0.15">
      <c r="B8" t="s">
        <v>147</v>
      </c>
      <c r="C8" s="4" t="s">
        <v>102</v>
      </c>
      <c r="D8" s="48">
        <v>0</v>
      </c>
      <c r="E8" s="48">
        <v>0</v>
      </c>
      <c r="F8" s="48">
        <v>0.33500000000000002</v>
      </c>
      <c r="G8" s="49">
        <v>0.33500000000000002</v>
      </c>
      <c r="H8" s="49">
        <v>0.33500000000000002</v>
      </c>
    </row>
    <row r="9" spans="1:8" x14ac:dyDescent="0.15">
      <c r="C9" s="4" t="s">
        <v>64</v>
      </c>
      <c r="D9" s="48">
        <v>0</v>
      </c>
      <c r="E9" s="48">
        <v>0</v>
      </c>
      <c r="F9" s="48">
        <v>0.62</v>
      </c>
      <c r="G9" s="48">
        <v>0.62</v>
      </c>
      <c r="H9" s="48">
        <v>0.62</v>
      </c>
    </row>
    <row r="10" spans="1:8" x14ac:dyDescent="0.15">
      <c r="A10" s="4" t="s">
        <v>75</v>
      </c>
      <c r="B10" s="4" t="s">
        <v>148</v>
      </c>
      <c r="C10" s="4" t="s">
        <v>102</v>
      </c>
      <c r="D10" s="48">
        <v>0</v>
      </c>
      <c r="E10" s="48">
        <v>0</v>
      </c>
      <c r="F10" s="48">
        <v>0.33500000000000002</v>
      </c>
      <c r="G10" s="49">
        <v>0.33500000000000002</v>
      </c>
      <c r="H10" s="49">
        <v>0.33500000000000002</v>
      </c>
    </row>
    <row r="11" spans="1:8" x14ac:dyDescent="0.15">
      <c r="C11" s="4" t="s">
        <v>64</v>
      </c>
      <c r="D11" s="48">
        <v>0</v>
      </c>
      <c r="E11" s="48">
        <v>0</v>
      </c>
      <c r="F11" s="48">
        <v>0.62</v>
      </c>
      <c r="G11" s="48">
        <v>0.62</v>
      </c>
      <c r="H11" s="48">
        <v>0.62</v>
      </c>
    </row>
    <row r="12" spans="1:8" x14ac:dyDescent="0.15">
      <c r="B12" t="s">
        <v>147</v>
      </c>
      <c r="C12" s="4" t="s">
        <v>102</v>
      </c>
      <c r="D12" s="48">
        <v>0</v>
      </c>
      <c r="E12" s="48">
        <v>0</v>
      </c>
      <c r="F12" s="48">
        <v>0.33500000000000002</v>
      </c>
      <c r="G12" s="49">
        <v>0.33500000000000002</v>
      </c>
      <c r="H12" s="49">
        <v>0.33500000000000002</v>
      </c>
    </row>
    <row r="13" spans="1:8" x14ac:dyDescent="0.15">
      <c r="C13" s="4" t="s">
        <v>64</v>
      </c>
      <c r="D13" s="48">
        <v>0</v>
      </c>
      <c r="E13" s="48">
        <v>0</v>
      </c>
      <c r="F13" s="48">
        <v>0.62</v>
      </c>
      <c r="G13" s="48">
        <v>0.62</v>
      </c>
      <c r="H13" s="48">
        <v>0.62</v>
      </c>
    </row>
    <row r="14" spans="1:8" x14ac:dyDescent="0.15">
      <c r="A14" s="4" t="s">
        <v>136</v>
      </c>
      <c r="B14" s="4" t="s">
        <v>148</v>
      </c>
      <c r="C14" s="4" t="s">
        <v>102</v>
      </c>
      <c r="D14" s="48">
        <v>0</v>
      </c>
      <c r="E14" s="48">
        <v>0</v>
      </c>
      <c r="F14" s="48">
        <v>0.33500000000000002</v>
      </c>
      <c r="G14" s="49">
        <v>0.33500000000000002</v>
      </c>
      <c r="H14" s="49">
        <v>0.33500000000000002</v>
      </c>
    </row>
    <row r="15" spans="1:8" x14ac:dyDescent="0.15">
      <c r="C15" s="4" t="s">
        <v>64</v>
      </c>
      <c r="D15" s="48">
        <v>0</v>
      </c>
      <c r="E15" s="48">
        <v>0</v>
      </c>
      <c r="F15" s="48">
        <v>0.62</v>
      </c>
      <c r="G15" s="48">
        <v>0.62</v>
      </c>
      <c r="H15" s="48">
        <v>0.62</v>
      </c>
    </row>
    <row r="16" spans="1:8" x14ac:dyDescent="0.15">
      <c r="B16" t="s">
        <v>147</v>
      </c>
      <c r="C16" s="4" t="s">
        <v>102</v>
      </c>
      <c r="D16" s="48">
        <v>0</v>
      </c>
      <c r="E16" s="48">
        <v>0</v>
      </c>
      <c r="F16" s="48">
        <v>0.33500000000000002</v>
      </c>
      <c r="G16" s="49">
        <v>0.33500000000000002</v>
      </c>
      <c r="H16" s="49">
        <v>0.33500000000000002</v>
      </c>
    </row>
    <row r="17" spans="1:9" x14ac:dyDescent="0.15">
      <c r="C17" s="4" t="s">
        <v>64</v>
      </c>
      <c r="D17" s="48">
        <v>0</v>
      </c>
      <c r="E17" s="48">
        <v>0</v>
      </c>
      <c r="F17" s="48">
        <v>0.62</v>
      </c>
      <c r="G17" s="48">
        <v>0.62</v>
      </c>
      <c r="H17" s="48">
        <v>0.62</v>
      </c>
    </row>
    <row r="18" spans="1:9" x14ac:dyDescent="0.15">
      <c r="A18" t="s">
        <v>143</v>
      </c>
      <c r="B18" t="s">
        <v>148</v>
      </c>
      <c r="C18" s="4" t="s">
        <v>102</v>
      </c>
      <c r="D18" s="48">
        <v>0</v>
      </c>
      <c r="E18" s="48">
        <v>0</v>
      </c>
      <c r="F18" s="48">
        <v>0.33500000000000002</v>
      </c>
      <c r="G18" s="49">
        <v>0.33500000000000002</v>
      </c>
      <c r="H18" s="49">
        <v>0.33500000000000002</v>
      </c>
    </row>
    <row r="19" spans="1:9" x14ac:dyDescent="0.15">
      <c r="C19" s="4" t="s">
        <v>64</v>
      </c>
      <c r="D19" s="48">
        <v>0</v>
      </c>
      <c r="E19" s="48">
        <v>0</v>
      </c>
      <c r="F19" s="48">
        <v>0.7</v>
      </c>
      <c r="G19" s="48">
        <v>0.62</v>
      </c>
      <c r="H19" s="48">
        <v>0.62</v>
      </c>
      <c r="I19" s="11"/>
    </row>
    <row r="20" spans="1:9" x14ac:dyDescent="0.15">
      <c r="B20" t="s">
        <v>147</v>
      </c>
      <c r="C20" s="4" t="s">
        <v>102</v>
      </c>
      <c r="D20" s="52">
        <v>0</v>
      </c>
      <c r="E20" s="52">
        <v>0</v>
      </c>
      <c r="F20" s="52">
        <v>0.33500000000000002</v>
      </c>
      <c r="G20" s="53">
        <v>0.33500000000000002</v>
      </c>
      <c r="H20" s="53">
        <v>0.33500000000000002</v>
      </c>
      <c r="I20" s="11"/>
    </row>
    <row r="21" spans="1:9" x14ac:dyDescent="0.15">
      <c r="C21" s="4" t="s">
        <v>64</v>
      </c>
      <c r="D21" s="52">
        <v>0</v>
      </c>
      <c r="E21" s="52">
        <v>0</v>
      </c>
      <c r="F21" s="52">
        <v>0.84</v>
      </c>
      <c r="G21" s="52">
        <v>0.62</v>
      </c>
      <c r="H21" s="52">
        <v>0.62</v>
      </c>
      <c r="I21" s="11"/>
    </row>
    <row r="22" spans="1:9" x14ac:dyDescent="0.15">
      <c r="A22" s="12" t="s">
        <v>144</v>
      </c>
      <c r="B22" t="s">
        <v>43</v>
      </c>
      <c r="C22" s="4" t="s">
        <v>102</v>
      </c>
      <c r="D22" s="12">
        <v>0.7</v>
      </c>
      <c r="E22" s="12">
        <v>0</v>
      </c>
      <c r="F22" s="12">
        <v>0</v>
      </c>
      <c r="G22" s="12">
        <v>0</v>
      </c>
      <c r="H22" s="12">
        <v>0</v>
      </c>
      <c r="I22" s="11"/>
    </row>
    <row r="23" spans="1:9" x14ac:dyDescent="0.15">
      <c r="A23" s="12"/>
      <c r="C23" t="s">
        <v>63</v>
      </c>
      <c r="D23" s="12">
        <v>0.46</v>
      </c>
      <c r="E23" s="12">
        <v>0</v>
      </c>
      <c r="F23" s="12">
        <v>0</v>
      </c>
      <c r="G23" s="12">
        <v>0</v>
      </c>
      <c r="H23" s="12">
        <v>0</v>
      </c>
      <c r="I23" s="11"/>
    </row>
    <row r="24" spans="1:9" x14ac:dyDescent="0.15">
      <c r="A24" s="12" t="s">
        <v>145</v>
      </c>
      <c r="B24" t="s">
        <v>43</v>
      </c>
      <c r="C24" s="4" t="s">
        <v>102</v>
      </c>
      <c r="D24" s="12">
        <v>0.7</v>
      </c>
      <c r="E24" s="12">
        <v>0</v>
      </c>
      <c r="F24" s="12">
        <v>0</v>
      </c>
      <c r="G24" s="12">
        <v>0</v>
      </c>
      <c r="H24" s="12">
        <v>0</v>
      </c>
    </row>
    <row r="25" spans="1:9" x14ac:dyDescent="0.15">
      <c r="A25" s="12"/>
      <c r="C25" t="s">
        <v>63</v>
      </c>
      <c r="D25" s="12">
        <v>0.46</v>
      </c>
      <c r="E25" s="12">
        <v>0</v>
      </c>
      <c r="F25" s="12">
        <v>0</v>
      </c>
      <c r="G25" s="12">
        <v>0</v>
      </c>
      <c r="H25" s="12">
        <v>0</v>
      </c>
    </row>
    <row r="26" spans="1:9" x14ac:dyDescent="0.15">
      <c r="A26" s="12" t="s">
        <v>146</v>
      </c>
      <c r="B26" t="s">
        <v>43</v>
      </c>
      <c r="C26" s="4" t="s">
        <v>102</v>
      </c>
      <c r="D26" s="12">
        <v>0.7</v>
      </c>
      <c r="E26" s="12">
        <v>0</v>
      </c>
      <c r="F26" s="12">
        <v>0</v>
      </c>
      <c r="G26" s="12">
        <v>0</v>
      </c>
      <c r="H26" s="12">
        <v>0</v>
      </c>
    </row>
    <row r="27" spans="1:9" x14ac:dyDescent="0.15">
      <c r="C27" t="s">
        <v>63</v>
      </c>
      <c r="D27" s="12">
        <v>0.46</v>
      </c>
      <c r="E27" s="12">
        <v>0</v>
      </c>
      <c r="F27" s="12">
        <v>0</v>
      </c>
      <c r="G27" s="12">
        <v>0</v>
      </c>
      <c r="H27" s="12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E11"/>
  <sheetViews>
    <sheetView workbookViewId="0">
      <selection activeCell="B3" sqref="B3"/>
    </sheetView>
  </sheetViews>
  <sheetFormatPr baseColWidth="10" defaultRowHeight="13" x14ac:dyDescent="0.15"/>
  <cols>
    <col min="1" max="1" width="33.6640625" customWidth="1"/>
    <col min="2" max="2" width="12.5" customWidth="1"/>
    <col min="5" max="5" width="17.5" customWidth="1"/>
  </cols>
  <sheetData>
    <row r="1" spans="1:5" x14ac:dyDescent="0.15">
      <c r="A1" s="10" t="s">
        <v>175</v>
      </c>
      <c r="B1" s="10" t="s">
        <v>176</v>
      </c>
      <c r="C1" s="10" t="s">
        <v>11</v>
      </c>
      <c r="D1" s="10" t="s">
        <v>184</v>
      </c>
      <c r="E1" s="10" t="s">
        <v>186</v>
      </c>
    </row>
    <row r="2" spans="1:5" ht="14" x14ac:dyDescent="0.15">
      <c r="A2" s="66" t="s">
        <v>166</v>
      </c>
      <c r="B2" s="67">
        <v>0.9</v>
      </c>
      <c r="C2" s="73">
        <v>0.09</v>
      </c>
      <c r="D2">
        <v>0.8</v>
      </c>
      <c r="E2">
        <f>C2*D2</f>
        <v>7.1999999999999995E-2</v>
      </c>
    </row>
    <row r="3" spans="1:5" ht="14" x14ac:dyDescent="0.15">
      <c r="A3" s="66" t="s">
        <v>167</v>
      </c>
      <c r="B3" s="67">
        <v>1</v>
      </c>
      <c r="C3" s="73">
        <v>0.02</v>
      </c>
      <c r="D3">
        <v>1.9</v>
      </c>
      <c r="E3">
        <f t="shared" ref="E3:E10" si="0">C3*D3</f>
        <v>3.7999999999999999E-2</v>
      </c>
    </row>
    <row r="4" spans="1:5" ht="14" x14ac:dyDescent="0.15">
      <c r="A4" s="66" t="s">
        <v>168</v>
      </c>
      <c r="B4" s="67">
        <v>1</v>
      </c>
      <c r="C4" s="73">
        <v>0.08</v>
      </c>
      <c r="D4">
        <v>2</v>
      </c>
      <c r="E4">
        <f t="shared" si="0"/>
        <v>0.16</v>
      </c>
    </row>
    <row r="5" spans="1:5" ht="14" x14ac:dyDescent="0.15">
      <c r="A5" s="66" t="s">
        <v>171</v>
      </c>
      <c r="B5" s="67">
        <v>1</v>
      </c>
      <c r="C5" s="73">
        <v>0.18</v>
      </c>
      <c r="D5">
        <v>0.7</v>
      </c>
      <c r="E5">
        <f t="shared" si="0"/>
        <v>0.126</v>
      </c>
    </row>
    <row r="6" spans="1:5" ht="14" x14ac:dyDescent="0.15">
      <c r="A6" s="66" t="s">
        <v>172</v>
      </c>
      <c r="B6" s="67">
        <v>1</v>
      </c>
      <c r="C6" s="73">
        <v>0.02</v>
      </c>
      <c r="D6">
        <v>0.7</v>
      </c>
      <c r="E6">
        <f t="shared" si="0"/>
        <v>1.3999999999999999E-2</v>
      </c>
    </row>
    <row r="7" spans="1:5" ht="14" x14ac:dyDescent="0.15">
      <c r="A7" s="66" t="s">
        <v>169</v>
      </c>
      <c r="B7" s="67">
        <v>0.93</v>
      </c>
      <c r="C7" s="73">
        <v>0.45</v>
      </c>
      <c r="D7">
        <v>0.9</v>
      </c>
      <c r="E7">
        <f t="shared" si="0"/>
        <v>0.40500000000000003</v>
      </c>
    </row>
    <row r="8" spans="1:5" ht="14" x14ac:dyDescent="0.15">
      <c r="A8" s="66" t="s">
        <v>170</v>
      </c>
      <c r="B8" s="67">
        <v>0.5</v>
      </c>
      <c r="C8" s="73">
        <v>0.03</v>
      </c>
      <c r="D8">
        <v>0</v>
      </c>
      <c r="E8">
        <f t="shared" si="0"/>
        <v>0</v>
      </c>
    </row>
    <row r="9" spans="1:5" ht="14" x14ac:dyDescent="0.15">
      <c r="A9" s="66" t="s">
        <v>173</v>
      </c>
      <c r="B9" s="67">
        <v>0.5</v>
      </c>
      <c r="C9" s="73">
        <v>0.11</v>
      </c>
      <c r="D9">
        <v>0</v>
      </c>
      <c r="E9">
        <f t="shared" si="0"/>
        <v>0</v>
      </c>
    </row>
    <row r="10" spans="1:5" ht="14" x14ac:dyDescent="0.15">
      <c r="A10" s="66" t="s">
        <v>174</v>
      </c>
      <c r="B10" s="67">
        <v>0.98</v>
      </c>
      <c r="C10" s="73">
        <v>0.01</v>
      </c>
      <c r="D10">
        <v>0.6</v>
      </c>
      <c r="E10">
        <f t="shared" si="0"/>
        <v>6.0000000000000001E-3</v>
      </c>
    </row>
    <row r="11" spans="1:5" x14ac:dyDescent="0.15">
      <c r="C11" s="11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0"/>
  <sheetViews>
    <sheetView topLeftCell="A12" workbookViewId="0">
      <selection activeCell="B36" sqref="B36"/>
    </sheetView>
  </sheetViews>
  <sheetFormatPr baseColWidth="10" defaultColWidth="14.5" defaultRowHeight="15.75" customHeight="1" x14ac:dyDescent="0.15"/>
  <cols>
    <col min="1" max="1" width="20" bestFit="1" customWidth="1"/>
    <col min="2" max="2" width="53" bestFit="1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ht="15.75" customHeight="1" x14ac:dyDescent="0.15">
      <c r="A1" s="10" t="s">
        <v>76</v>
      </c>
      <c r="B1" s="1" t="s">
        <v>203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115</v>
      </c>
      <c r="I1" s="10" t="s">
        <v>116</v>
      </c>
      <c r="J1" s="10" t="s">
        <v>117</v>
      </c>
      <c r="K1" s="10" t="s">
        <v>118</v>
      </c>
      <c r="L1" s="10" t="s">
        <v>111</v>
      </c>
      <c r="M1" s="10" t="s">
        <v>112</v>
      </c>
      <c r="N1" s="10" t="s">
        <v>113</v>
      </c>
      <c r="O1" s="10" t="s">
        <v>114</v>
      </c>
    </row>
    <row r="2" spans="1:15" ht="15.75" customHeight="1" x14ac:dyDescent="0.15">
      <c r="A2" s="10" t="s">
        <v>72</v>
      </c>
      <c r="B2" s="60" t="s">
        <v>53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1</v>
      </c>
      <c r="I2" s="3">
        <v>1</v>
      </c>
      <c r="J2" s="3">
        <v>1</v>
      </c>
      <c r="K2" s="3">
        <v>1</v>
      </c>
      <c r="L2" s="3">
        <v>0</v>
      </c>
      <c r="M2" s="3">
        <v>0</v>
      </c>
      <c r="N2" s="3">
        <v>0</v>
      </c>
      <c r="O2" s="3">
        <v>0</v>
      </c>
    </row>
    <row r="3" spans="1:15" ht="15.75" customHeight="1" x14ac:dyDescent="0.15">
      <c r="A3" s="10"/>
      <c r="B3" s="4" t="s">
        <v>140</v>
      </c>
      <c r="C3" s="3">
        <v>0</v>
      </c>
      <c r="D3" s="3">
        <v>0</v>
      </c>
      <c r="E3" s="3">
        <v>1</v>
      </c>
      <c r="F3" s="3">
        <v>1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 ht="15.75" customHeight="1" x14ac:dyDescent="0.15">
      <c r="B4" s="4" t="s">
        <v>47</v>
      </c>
      <c r="C4" s="3">
        <v>0</v>
      </c>
      <c r="D4" s="3">
        <v>0</v>
      </c>
      <c r="E4" s="3">
        <v>1</v>
      </c>
      <c r="F4" s="3">
        <v>1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 ht="15.75" customHeight="1" x14ac:dyDescent="0.15">
      <c r="B5" s="60" t="s">
        <v>54</v>
      </c>
      <c r="C5" s="3">
        <v>0</v>
      </c>
      <c r="D5" s="3">
        <v>0</v>
      </c>
      <c r="E5" s="3">
        <v>1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 ht="15.75" customHeight="1" x14ac:dyDescent="0.15">
      <c r="B6" s="4" t="s">
        <v>127</v>
      </c>
      <c r="C6" s="3">
        <v>0</v>
      </c>
      <c r="D6" s="3">
        <v>0</v>
      </c>
      <c r="E6" s="27">
        <f>'Baseline year demographics'!$C$8</f>
        <v>0.36</v>
      </c>
      <c r="F6" s="27">
        <f>'Baseline year demographics'!$C$8</f>
        <v>0.36</v>
      </c>
      <c r="G6" s="27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 ht="15.75" customHeight="1" x14ac:dyDescent="0.15">
      <c r="B7" s="4" t="s">
        <v>75</v>
      </c>
      <c r="C7" s="3">
        <v>0</v>
      </c>
      <c r="D7" s="3">
        <v>0</v>
      </c>
      <c r="E7" s="27">
        <f>'Baseline year demographics'!$C$8*(1-'Baseline year demographics'!C9)</f>
        <v>0.32400000000000001</v>
      </c>
      <c r="F7" s="27">
        <f>'Baseline year demographics'!$C$8*(1-'Baseline year demographics'!C9)</f>
        <v>0.32400000000000001</v>
      </c>
      <c r="G7" s="27">
        <f>'Baseline year demographics'!$C$8*(1-'Baseline year demographics'!C9)</f>
        <v>0.32400000000000001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 ht="15.75" customHeight="1" x14ac:dyDescent="0.15">
      <c r="B8" s="4" t="s">
        <v>136</v>
      </c>
      <c r="C8" s="3">
        <v>0</v>
      </c>
      <c r="D8" s="3">
        <v>0</v>
      </c>
      <c r="E8" s="27">
        <f>'Baseline year demographics'!$C$8*'Baseline year demographics'!C9</f>
        <v>3.5999999999999997E-2</v>
      </c>
      <c r="F8" s="27">
        <f>'Baseline year demographics'!$C$8*'Baseline year demographics'!C9</f>
        <v>3.5999999999999997E-2</v>
      </c>
      <c r="G8" s="27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ht="15.75" customHeight="1" x14ac:dyDescent="0.15">
      <c r="B9" s="4" t="s">
        <v>74</v>
      </c>
      <c r="C9" s="3">
        <v>0</v>
      </c>
      <c r="D9" s="3">
        <v>0</v>
      </c>
      <c r="E9" s="27">
        <f>'Baseline year demographics'!$C$8*(1-'Baseline year demographics'!C9)</f>
        <v>0.32400000000000001</v>
      </c>
      <c r="F9" s="27">
        <f>'Baseline year demographics'!$C$8*(1-'Baseline year demographics'!C9)</f>
        <v>0.32400000000000001</v>
      </c>
      <c r="G9" s="27">
        <f>'Baseline year demographics'!$C$8*(1-'Baseline year demographics'!C9)</f>
        <v>0.32400000000000001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ht="15.75" customHeight="1" x14ac:dyDescent="0.15">
      <c r="B10" s="4" t="s">
        <v>137</v>
      </c>
      <c r="C10" s="3">
        <v>0</v>
      </c>
      <c r="D10" s="3">
        <v>0</v>
      </c>
      <c r="E10" s="27">
        <f>'Baseline year demographics'!$C$8*'Baseline year demographics'!C9</f>
        <v>3.5999999999999997E-2</v>
      </c>
      <c r="F10" s="27">
        <f>'Baseline year demographics'!$C$8*'Baseline year demographics'!C9</f>
        <v>3.5999999999999997E-2</v>
      </c>
      <c r="G10" s="27">
        <f>'Baseline year demographics'!$C$8*'Baseline year demographics'!C9</f>
        <v>3.5999999999999997E-2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ht="15.75" customHeight="1" x14ac:dyDescent="0.15">
      <c r="B11" s="4" t="s">
        <v>143</v>
      </c>
      <c r="C11" s="54">
        <v>0</v>
      </c>
      <c r="D11" s="71">
        <f>'Baseline year demographics'!$C$8</f>
        <v>0.36</v>
      </c>
      <c r="E11" s="71">
        <f>'Baseline year demographics'!$C$8</f>
        <v>0.36</v>
      </c>
      <c r="F11" s="71">
        <f>'Baseline year demographics'!$C$8</f>
        <v>0.36</v>
      </c>
      <c r="G11" s="71">
        <f>'Baseline year demographics'!$C$8</f>
        <v>0.36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ht="15.75" customHeight="1" x14ac:dyDescent="0.15">
      <c r="B12" s="4" t="s">
        <v>151</v>
      </c>
      <c r="C12" s="54">
        <v>0</v>
      </c>
      <c r="D12" s="54">
        <v>1</v>
      </c>
      <c r="E12" s="54">
        <v>1</v>
      </c>
      <c r="F12" s="54">
        <v>1</v>
      </c>
      <c r="G12" s="54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ht="15.75" customHeight="1" x14ac:dyDescent="0.15">
      <c r="B13" s="4" t="s">
        <v>152</v>
      </c>
      <c r="C13" s="54">
        <v>0</v>
      </c>
      <c r="D13" s="54">
        <v>1</v>
      </c>
      <c r="E13" s="54">
        <v>1</v>
      </c>
      <c r="F13" s="54">
        <v>1</v>
      </c>
      <c r="G13" s="54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5" spans="1:15" ht="15.75" customHeight="1" x14ac:dyDescent="0.15">
      <c r="A15" s="10" t="s">
        <v>73</v>
      </c>
      <c r="B15" t="s">
        <v>55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27">
        <f>'Baseline year demographics'!$C$8</f>
        <v>0.36</v>
      </c>
      <c r="I15" s="27">
        <f>'Baseline year demographics'!$C$8</f>
        <v>0.36</v>
      </c>
      <c r="J15" s="27">
        <f>'Baseline year demographics'!$C$8</f>
        <v>0.36</v>
      </c>
      <c r="K15" s="27">
        <f>'Baseline year demographics'!$C$8</f>
        <v>0.36</v>
      </c>
      <c r="L15" s="3">
        <v>0</v>
      </c>
      <c r="M15" s="3">
        <v>0</v>
      </c>
      <c r="N15" s="3">
        <v>0</v>
      </c>
      <c r="O15" s="3">
        <v>0</v>
      </c>
    </row>
    <row r="16" spans="1:15" ht="15.75" customHeight="1" x14ac:dyDescent="0.15">
      <c r="A16" s="10"/>
      <c r="B16" t="s">
        <v>135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1</v>
      </c>
      <c r="J16" s="3">
        <v>1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</row>
    <row r="17" spans="1:15" ht="15.75" customHeight="1" x14ac:dyDescent="0.15">
      <c r="B17" t="s">
        <v>138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1</v>
      </c>
      <c r="J17" s="3">
        <v>1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</row>
    <row r="18" spans="1:15" ht="15.75" customHeight="1" x14ac:dyDescent="0.15">
      <c r="B18" s="4" t="s">
        <v>77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2">
        <v>1</v>
      </c>
      <c r="I18" s="32">
        <v>1</v>
      </c>
      <c r="J18" s="32">
        <v>1</v>
      </c>
      <c r="K18" s="32">
        <v>1</v>
      </c>
      <c r="L18" s="3">
        <v>0</v>
      </c>
      <c r="M18" s="3">
        <v>0</v>
      </c>
      <c r="N18" s="3">
        <v>0</v>
      </c>
      <c r="O18" s="3">
        <v>0</v>
      </c>
    </row>
    <row r="19" spans="1:15" ht="15.75" customHeight="1" x14ac:dyDescent="0.15">
      <c r="B19" s="4" t="s">
        <v>139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2">
        <v>1</v>
      </c>
      <c r="I19" s="32">
        <v>1</v>
      </c>
      <c r="J19" s="32">
        <v>1</v>
      </c>
      <c r="K19" s="32">
        <v>1</v>
      </c>
      <c r="L19" s="3">
        <v>0</v>
      </c>
      <c r="M19" s="3">
        <v>0</v>
      </c>
      <c r="N19" s="3">
        <v>0</v>
      </c>
      <c r="O19" s="3">
        <v>0</v>
      </c>
    </row>
    <row r="20" spans="1:15" ht="15.75" customHeight="1" x14ac:dyDescent="0.15">
      <c r="B20" t="s">
        <v>119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2">
        <f>'Baseline year demographics'!$C$9</f>
        <v>0.1</v>
      </c>
      <c r="I20" s="32">
        <f>'Baseline year demographics'!$C$9</f>
        <v>0.1</v>
      </c>
      <c r="J20" s="32">
        <f>'Baseline year demographics'!$C$9</f>
        <v>0.1</v>
      </c>
      <c r="K20" s="32">
        <f>'Baseline year demographics'!$C$9</f>
        <v>0.1</v>
      </c>
      <c r="L20" s="3">
        <v>0</v>
      </c>
      <c r="M20" s="3">
        <v>0</v>
      </c>
      <c r="N20" s="3">
        <v>0</v>
      </c>
      <c r="O20" s="3">
        <v>0</v>
      </c>
    </row>
    <row r="22" spans="1:15" ht="15.75" customHeight="1" x14ac:dyDescent="0.15">
      <c r="A22" s="10" t="s">
        <v>84</v>
      </c>
      <c r="B22" t="s">
        <v>120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45">
        <v>1</v>
      </c>
      <c r="M22" s="45">
        <v>1</v>
      </c>
      <c r="N22" s="45">
        <v>1</v>
      </c>
      <c r="O22" s="45">
        <v>1</v>
      </c>
    </row>
    <row r="23" spans="1:15" ht="15.75" customHeight="1" x14ac:dyDescent="0.15">
      <c r="B23" t="s">
        <v>121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45">
        <v>1</v>
      </c>
      <c r="M23" s="45">
        <v>1</v>
      </c>
      <c r="N23" s="45">
        <v>1</v>
      </c>
      <c r="O23" s="45">
        <v>1</v>
      </c>
    </row>
    <row r="24" spans="1:15" ht="15.75" customHeight="1" x14ac:dyDescent="0.15">
      <c r="B24" t="s">
        <v>122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45">
        <v>1</v>
      </c>
      <c r="M24" s="45">
        <v>1</v>
      </c>
      <c r="N24" s="45">
        <v>1</v>
      </c>
      <c r="O24" s="45">
        <v>1</v>
      </c>
    </row>
    <row r="25" spans="1:15" ht="15.75" customHeight="1" x14ac:dyDescent="0.15">
      <c r="B25" t="s">
        <v>123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45">
        <v>1</v>
      </c>
      <c r="M25" s="45">
        <v>1</v>
      </c>
      <c r="N25" s="45">
        <v>1</v>
      </c>
      <c r="O25" s="45">
        <v>1</v>
      </c>
    </row>
    <row r="26" spans="1:15" ht="15.75" customHeight="1" x14ac:dyDescent="0.15">
      <c r="B26" t="s">
        <v>124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45">
        <v>1</v>
      </c>
      <c r="M26" s="45">
        <v>1</v>
      </c>
      <c r="N26" s="45">
        <v>1</v>
      </c>
      <c r="O26" s="45">
        <v>1</v>
      </c>
    </row>
    <row r="27" spans="1:15" ht="15.75" customHeight="1" x14ac:dyDescent="0.15">
      <c r="B27" t="s">
        <v>125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45">
        <v>1</v>
      </c>
      <c r="M27" s="45">
        <v>1</v>
      </c>
      <c r="N27" s="45">
        <v>1</v>
      </c>
      <c r="O27" s="45">
        <v>1</v>
      </c>
    </row>
    <row r="28" spans="1:15" ht="15.75" customHeight="1" x14ac:dyDescent="0.15">
      <c r="B28" t="s">
        <v>126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46">
        <v>1</v>
      </c>
      <c r="M28" s="46">
        <v>1</v>
      </c>
      <c r="N28" s="46">
        <v>1</v>
      </c>
      <c r="O28" s="46">
        <v>1</v>
      </c>
    </row>
    <row r="29" spans="1:15" ht="15.75" customHeight="1" x14ac:dyDescent="0.15">
      <c r="A29" s="10"/>
      <c r="B29" t="s">
        <v>128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45">
        <v>1</v>
      </c>
      <c r="M29" s="45">
        <v>1</v>
      </c>
      <c r="N29" s="45">
        <v>1</v>
      </c>
      <c r="O29" s="45">
        <v>1</v>
      </c>
    </row>
    <row r="30" spans="1:15" ht="15.75" customHeight="1" x14ac:dyDescent="0.15">
      <c r="B30" t="s">
        <v>129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45">
        <v>1</v>
      </c>
      <c r="M30" s="45">
        <v>1</v>
      </c>
      <c r="N30" s="45">
        <v>1</v>
      </c>
      <c r="O30" s="45">
        <v>1</v>
      </c>
    </row>
    <row r="31" spans="1:15" ht="15.75" customHeight="1" x14ac:dyDescent="0.15">
      <c r="B31" t="s">
        <v>130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45">
        <v>1</v>
      </c>
      <c r="M31" s="45">
        <v>1</v>
      </c>
      <c r="N31" s="45">
        <v>1</v>
      </c>
      <c r="O31" s="45">
        <v>1</v>
      </c>
    </row>
    <row r="32" spans="1:15" ht="15.75" customHeight="1" x14ac:dyDescent="0.15">
      <c r="B32" t="s">
        <v>131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5">
        <v>1</v>
      </c>
      <c r="M32" s="45">
        <v>1</v>
      </c>
      <c r="N32" s="45">
        <v>1</v>
      </c>
      <c r="O32" s="45">
        <v>1</v>
      </c>
    </row>
    <row r="33" spans="1:15" ht="15.75" customHeight="1" x14ac:dyDescent="0.15">
      <c r="B33" t="s">
        <v>132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45">
        <v>1</v>
      </c>
      <c r="M33" s="45">
        <v>1</v>
      </c>
      <c r="N33" s="45">
        <v>1</v>
      </c>
      <c r="O33" s="45">
        <v>1</v>
      </c>
    </row>
    <row r="34" spans="1:15" ht="15.75" customHeight="1" x14ac:dyDescent="0.15">
      <c r="B34" t="s">
        <v>133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5">
        <v>1</v>
      </c>
      <c r="M34" s="45">
        <v>1</v>
      </c>
      <c r="N34" s="45">
        <v>1</v>
      </c>
      <c r="O34" s="45">
        <v>1</v>
      </c>
    </row>
    <row r="35" spans="1:15" ht="15.75" customHeight="1" x14ac:dyDescent="0.15">
      <c r="B35" t="s">
        <v>134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46">
        <v>1</v>
      </c>
      <c r="M35" s="46">
        <v>1</v>
      </c>
      <c r="N35" s="46">
        <v>1</v>
      </c>
      <c r="O35" s="46">
        <v>1</v>
      </c>
    </row>
    <row r="36" spans="1:15" ht="15.75" customHeight="1" x14ac:dyDescent="0.15">
      <c r="B36" t="s">
        <v>185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6">
        <v>1</v>
      </c>
      <c r="M36" s="46">
        <v>1</v>
      </c>
      <c r="N36" s="46">
        <v>1</v>
      </c>
      <c r="O36" s="46">
        <v>1</v>
      </c>
    </row>
    <row r="37" spans="1:15" ht="15.75" customHeight="1" x14ac:dyDescent="0.15">
      <c r="C37" s="4"/>
    </row>
    <row r="38" spans="1:15" ht="15.75" customHeight="1" x14ac:dyDescent="0.15">
      <c r="B38" s="4" t="s">
        <v>80</v>
      </c>
      <c r="C38" s="3">
        <v>0</v>
      </c>
      <c r="D38" s="3">
        <v>0</v>
      </c>
      <c r="E38" s="32">
        <f>'Baseline year demographics'!$C$28</f>
        <v>0.12</v>
      </c>
      <c r="F38" s="32">
        <f>'Baseline year demographics'!$C$28</f>
        <v>0.12</v>
      </c>
      <c r="G38" s="32">
        <f>'Baseline year demographics'!$C$28</f>
        <v>0.12</v>
      </c>
      <c r="H38" s="32">
        <f>'Baseline year demographics'!$C$28</f>
        <v>0.12</v>
      </c>
      <c r="I38" s="32">
        <f>'Baseline year demographics'!$C$28</f>
        <v>0.12</v>
      </c>
      <c r="J38" s="32">
        <f>'Baseline year demographics'!$C$28</f>
        <v>0.12</v>
      </c>
      <c r="K38" s="32">
        <f>'Baseline year demographics'!$C$28</f>
        <v>0.12</v>
      </c>
      <c r="L38" s="32">
        <f>'Baseline year demographics'!$C$28</f>
        <v>0.12</v>
      </c>
      <c r="M38" s="32">
        <f>'Baseline year demographics'!$C$28</f>
        <v>0.12</v>
      </c>
      <c r="N38" s="32">
        <f>'Baseline year demographics'!$C$28</f>
        <v>0.12</v>
      </c>
      <c r="O38" s="32">
        <f>'Baseline year demographics'!$C$28</f>
        <v>0.12</v>
      </c>
    </row>
    <row r="39" spans="1:15" ht="15.75" customHeight="1" x14ac:dyDescent="0.15">
      <c r="B39" s="4" t="s">
        <v>81</v>
      </c>
      <c r="C39" s="3">
        <v>0</v>
      </c>
      <c r="D39" s="3">
        <v>0</v>
      </c>
      <c r="E39" s="3">
        <f>'Baseline year demographics'!$C$29</f>
        <v>0.05</v>
      </c>
      <c r="F39" s="3">
        <f>'Baseline year demographics'!$C$29</f>
        <v>0.05</v>
      </c>
      <c r="G39" s="3">
        <f>'Baseline year demographics'!$C$29</f>
        <v>0.05</v>
      </c>
      <c r="H39" s="3">
        <f>'Baseline year demographics'!$C$29</f>
        <v>0.05</v>
      </c>
      <c r="I39" s="3">
        <f>'Baseline year demographics'!$C$29</f>
        <v>0.05</v>
      </c>
      <c r="J39" s="3">
        <f>'Baseline year demographics'!$C$29</f>
        <v>0.05</v>
      </c>
      <c r="K39" s="3">
        <f>'Baseline year demographics'!$C$29</f>
        <v>0.05</v>
      </c>
      <c r="L39" s="3">
        <f>'Baseline year demographics'!$C$29</f>
        <v>0.05</v>
      </c>
      <c r="M39" s="3">
        <f>'Baseline year demographics'!$C$29</f>
        <v>0.05</v>
      </c>
      <c r="N39" s="3">
        <f>'Baseline year demographics'!$C$29</f>
        <v>0.05</v>
      </c>
      <c r="O39" s="3">
        <f>'Baseline year demographics'!$C$29</f>
        <v>0.05</v>
      </c>
    </row>
    <row r="40" spans="1:15" ht="15.75" customHeight="1" x14ac:dyDescent="0.15">
      <c r="B40" s="4" t="s">
        <v>82</v>
      </c>
      <c r="C40" s="3">
        <v>0</v>
      </c>
      <c r="D40" s="3">
        <v>0</v>
      </c>
      <c r="E40" s="3">
        <f>'Baseline year demographics'!$C$27</f>
        <v>0.8</v>
      </c>
      <c r="F40" s="3">
        <f>'Baseline year demographics'!$C$27</f>
        <v>0.8</v>
      </c>
      <c r="G40" s="3">
        <f>'Baseline year demographics'!$C$27</f>
        <v>0.8</v>
      </c>
      <c r="H40" s="3">
        <f>'Baseline year demographics'!$C$27</f>
        <v>0.8</v>
      </c>
      <c r="I40" s="3">
        <f>'Baseline year demographics'!$C$27</f>
        <v>0.8</v>
      </c>
      <c r="J40" s="3">
        <f>'Baseline year demographics'!$C$27</f>
        <v>0.8</v>
      </c>
      <c r="K40" s="3">
        <f>'Baseline year demographics'!$C$27</f>
        <v>0.8</v>
      </c>
      <c r="L40" s="3">
        <f>'Baseline year demographics'!$C$27</f>
        <v>0.8</v>
      </c>
      <c r="M40" s="3">
        <f>'Baseline year demographics'!$C$27</f>
        <v>0.8</v>
      </c>
      <c r="N40" s="3">
        <f>'Baseline year demographics'!$C$27</f>
        <v>0.8</v>
      </c>
      <c r="O40" s="3">
        <f>'Baseline year demographics'!$C$27</f>
        <v>0.8</v>
      </c>
    </row>
    <row r="41" spans="1:15" ht="15.75" customHeight="1" x14ac:dyDescent="0.15">
      <c r="B41" s="4" t="s">
        <v>97</v>
      </c>
      <c r="C41" s="3">
        <v>0</v>
      </c>
      <c r="D41" s="3">
        <v>0</v>
      </c>
      <c r="E41" s="32">
        <v>1</v>
      </c>
      <c r="F41" s="32">
        <v>1</v>
      </c>
      <c r="G41" s="32">
        <v>1</v>
      </c>
      <c r="H41" s="32">
        <v>1</v>
      </c>
      <c r="I41" s="32">
        <v>1</v>
      </c>
      <c r="J41" s="32">
        <v>1</v>
      </c>
      <c r="K41" s="32">
        <v>1</v>
      </c>
      <c r="L41" s="32">
        <v>1</v>
      </c>
      <c r="M41" s="32">
        <v>1</v>
      </c>
      <c r="N41" s="32">
        <v>1</v>
      </c>
      <c r="O41" s="32">
        <v>1</v>
      </c>
    </row>
    <row r="42" spans="1:15" ht="15.75" customHeight="1" x14ac:dyDescent="0.15">
      <c r="B42" s="4" t="s">
        <v>78</v>
      </c>
      <c r="C42" s="32">
        <f>'Baseline year demographics'!$C$9</f>
        <v>0.1</v>
      </c>
      <c r="D42" s="32">
        <f>'Baseline year demographics'!$C$9</f>
        <v>0.1</v>
      </c>
      <c r="E42" s="32">
        <f>'Baseline year demographics'!$C$9</f>
        <v>0.1</v>
      </c>
      <c r="F42" s="32">
        <f>'Baseline year demographics'!$C$9</f>
        <v>0.1</v>
      </c>
      <c r="G42" s="32">
        <f>'Baseline year demographics'!$C$9</f>
        <v>0.1</v>
      </c>
      <c r="H42" s="32">
        <f>'Baseline year demographics'!$C$9</f>
        <v>0.1</v>
      </c>
      <c r="I42" s="32">
        <f>'Baseline year demographics'!$C$9</f>
        <v>0.1</v>
      </c>
      <c r="J42" s="32">
        <f>'Baseline year demographics'!$C$9</f>
        <v>0.1</v>
      </c>
      <c r="K42" s="32">
        <f>'Baseline year demographics'!$C$9</f>
        <v>0.1</v>
      </c>
      <c r="L42" s="32">
        <f>'Baseline year demographics'!$C$9</f>
        <v>0.1</v>
      </c>
      <c r="M42" s="32">
        <f>'Baseline year demographics'!$C$9</f>
        <v>0.1</v>
      </c>
      <c r="N42" s="32">
        <f>'Baseline year demographics'!$C$9</f>
        <v>0.1</v>
      </c>
      <c r="O42" s="32">
        <f>'Baseline year demographics'!$C$9</f>
        <v>0.1</v>
      </c>
    </row>
    <row r="43" spans="1:15" ht="15.75" customHeight="1" x14ac:dyDescent="0.15">
      <c r="B43" s="12" t="s">
        <v>144</v>
      </c>
      <c r="C43" s="3">
        <v>0</v>
      </c>
      <c r="D43" s="3">
        <v>0</v>
      </c>
      <c r="E43" s="55">
        <f>'Baseline year demographics'!$C$28</f>
        <v>0.12</v>
      </c>
      <c r="F43" s="55">
        <f>'Baseline year demographics'!$C$28</f>
        <v>0.12</v>
      </c>
      <c r="G43" s="55">
        <f>'Baseline year demographics'!$C$28</f>
        <v>0.12</v>
      </c>
      <c r="H43" s="55">
        <f>'Baseline year demographics'!$C$28</f>
        <v>0.12</v>
      </c>
      <c r="I43" s="55">
        <f>'Baseline year demographics'!$C$28</f>
        <v>0.12</v>
      </c>
      <c r="J43" s="55">
        <f>'Baseline year demographics'!$C$28</f>
        <v>0.12</v>
      </c>
      <c r="K43" s="55">
        <f>'Baseline year demographics'!$C$28</f>
        <v>0.12</v>
      </c>
      <c r="L43" s="55">
        <f>'Baseline year demographics'!$C$28</f>
        <v>0.12</v>
      </c>
      <c r="M43" s="55">
        <f>'Baseline year demographics'!$C$28</f>
        <v>0.12</v>
      </c>
      <c r="N43" s="55">
        <f>'Baseline year demographics'!$C$28</f>
        <v>0.12</v>
      </c>
      <c r="O43" s="55">
        <f>'Baseline year demographics'!$C$28</f>
        <v>0.12</v>
      </c>
    </row>
    <row r="44" spans="1:15" ht="15.75" customHeight="1" x14ac:dyDescent="0.15">
      <c r="B44" s="12" t="s">
        <v>145</v>
      </c>
      <c r="C44" s="3">
        <v>0</v>
      </c>
      <c r="D44" s="3">
        <v>0</v>
      </c>
      <c r="E44" s="54">
        <f>'Baseline year demographics'!$C$29</f>
        <v>0.05</v>
      </c>
      <c r="F44" s="54">
        <f>'Baseline year demographics'!$C$29</f>
        <v>0.05</v>
      </c>
      <c r="G44" s="54">
        <f>'Baseline year demographics'!$C$29</f>
        <v>0.05</v>
      </c>
      <c r="H44" s="54">
        <f>'Baseline year demographics'!$C$29</f>
        <v>0.05</v>
      </c>
      <c r="I44" s="54">
        <f>'Baseline year demographics'!$C$29</f>
        <v>0.05</v>
      </c>
      <c r="J44" s="54">
        <f>'Baseline year demographics'!$C$29</f>
        <v>0.05</v>
      </c>
      <c r="K44" s="54">
        <f>'Baseline year demographics'!$C$29</f>
        <v>0.05</v>
      </c>
      <c r="L44" s="54">
        <f>'Baseline year demographics'!$C$29</f>
        <v>0.05</v>
      </c>
      <c r="M44" s="54">
        <f>'Baseline year demographics'!$C$29</f>
        <v>0.05</v>
      </c>
      <c r="N44" s="54">
        <f>'Baseline year demographics'!$C$29</f>
        <v>0.05</v>
      </c>
      <c r="O44" s="54">
        <f>'Baseline year demographics'!$C$29</f>
        <v>0.05</v>
      </c>
    </row>
    <row r="45" spans="1:15" ht="15.75" customHeight="1" x14ac:dyDescent="0.15">
      <c r="B45" s="12" t="s">
        <v>146</v>
      </c>
      <c r="C45" s="3">
        <v>0</v>
      </c>
      <c r="D45" s="3">
        <v>0</v>
      </c>
      <c r="E45" s="54">
        <f>'Baseline year demographics'!$C$27</f>
        <v>0.8</v>
      </c>
      <c r="F45" s="54">
        <f>'Baseline year demographics'!$C$27</f>
        <v>0.8</v>
      </c>
      <c r="G45" s="54">
        <f>'Baseline year demographics'!$C$27</f>
        <v>0.8</v>
      </c>
      <c r="H45" s="54">
        <f>'Baseline year demographics'!$C$27</f>
        <v>0.8</v>
      </c>
      <c r="I45" s="54">
        <f>'Baseline year demographics'!$C$27</f>
        <v>0.8</v>
      </c>
      <c r="J45" s="54">
        <f>'Baseline year demographics'!$C$27</f>
        <v>0.8</v>
      </c>
      <c r="K45" s="54">
        <f>'Baseline year demographics'!$C$27</f>
        <v>0.8</v>
      </c>
      <c r="L45" s="54">
        <f>'Baseline year demographics'!$C$27</f>
        <v>0.8</v>
      </c>
      <c r="M45" s="54">
        <f>'Baseline year demographics'!$C$27</f>
        <v>0.8</v>
      </c>
      <c r="N45" s="54">
        <f>'Baseline year demographics'!$C$27</f>
        <v>0.8</v>
      </c>
      <c r="O45" s="54">
        <f>'Baseline year demographics'!$C$27</f>
        <v>0.8</v>
      </c>
    </row>
    <row r="46" spans="1:15" ht="15.75" customHeight="1" x14ac:dyDescent="0.15">
      <c r="A46" s="10"/>
    </row>
    <row r="47" spans="1:15" ht="15.75" customHeight="1" x14ac:dyDescent="0.15">
      <c r="A47" s="10" t="s">
        <v>79</v>
      </c>
    </row>
    <row r="49" spans="2:2" ht="15.75" customHeight="1" x14ac:dyDescent="0.15">
      <c r="B49" s="4"/>
    </row>
    <row r="50" spans="2:2" ht="15.75" customHeight="1" x14ac:dyDescent="0.15">
      <c r="B50" s="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3"/>
  <sheetViews>
    <sheetView workbookViewId="0">
      <selection activeCell="B36" sqref="B36"/>
    </sheetView>
  </sheetViews>
  <sheetFormatPr baseColWidth="10" defaultRowHeight="13" x14ac:dyDescent="0.15"/>
  <cols>
    <col min="1" max="1" width="53" bestFit="1" customWidth="1"/>
    <col min="2" max="2" width="86" bestFit="1" customWidth="1"/>
    <col min="3" max="3" width="30.5" bestFit="1" customWidth="1"/>
  </cols>
  <sheetData>
    <row r="1" spans="1:3" x14ac:dyDescent="0.15">
      <c r="A1" s="10" t="s">
        <v>203</v>
      </c>
      <c r="B1" s="10" t="s">
        <v>225</v>
      </c>
      <c r="C1" s="10" t="s">
        <v>224</v>
      </c>
    </row>
    <row r="2" spans="1:3" x14ac:dyDescent="0.15">
      <c r="A2" t="s">
        <v>55</v>
      </c>
    </row>
    <row r="3" spans="1:3" x14ac:dyDescent="0.15">
      <c r="A3" s="4" t="s">
        <v>143</v>
      </c>
    </row>
    <row r="4" spans="1:3" ht="14" x14ac:dyDescent="0.15">
      <c r="A4" s="65" t="s">
        <v>185</v>
      </c>
    </row>
    <row r="5" spans="1:3" x14ac:dyDescent="0.15">
      <c r="A5" s="12" t="s">
        <v>145</v>
      </c>
    </row>
    <row r="6" spans="1:3" x14ac:dyDescent="0.15">
      <c r="A6" s="12" t="s">
        <v>146</v>
      </c>
    </row>
    <row r="7" spans="1:3" x14ac:dyDescent="0.15">
      <c r="A7" s="12" t="s">
        <v>144</v>
      </c>
    </row>
    <row r="8" spans="1:3" x14ac:dyDescent="0.15">
      <c r="A8" t="s">
        <v>124</v>
      </c>
    </row>
    <row r="9" spans="1:3" x14ac:dyDescent="0.15">
      <c r="A9" t="s">
        <v>132</v>
      </c>
      <c r="C9" s="4" t="s">
        <v>78</v>
      </c>
    </row>
    <row r="10" spans="1:3" x14ac:dyDescent="0.15">
      <c r="A10" t="s">
        <v>125</v>
      </c>
    </row>
    <row r="11" spans="1:3" x14ac:dyDescent="0.15">
      <c r="A11" t="s">
        <v>133</v>
      </c>
      <c r="C11" s="4" t="s">
        <v>78</v>
      </c>
    </row>
    <row r="12" spans="1:3" x14ac:dyDescent="0.15">
      <c r="A12" t="s">
        <v>126</v>
      </c>
    </row>
    <row r="13" spans="1:3" x14ac:dyDescent="0.15">
      <c r="A13" t="s">
        <v>134</v>
      </c>
      <c r="C13" s="4" t="s">
        <v>78</v>
      </c>
    </row>
    <row r="14" spans="1:3" x14ac:dyDescent="0.15">
      <c r="A14" t="s">
        <v>123</v>
      </c>
    </row>
    <row r="15" spans="1:3" x14ac:dyDescent="0.15">
      <c r="A15" t="s">
        <v>131</v>
      </c>
      <c r="C15" s="4" t="s">
        <v>78</v>
      </c>
    </row>
    <row r="16" spans="1:3" x14ac:dyDescent="0.15">
      <c r="A16" t="s">
        <v>121</v>
      </c>
    </row>
    <row r="17" spans="1:3" x14ac:dyDescent="0.15">
      <c r="A17" t="s">
        <v>129</v>
      </c>
      <c r="C17" s="4" t="s">
        <v>78</v>
      </c>
    </row>
    <row r="18" spans="1:3" x14ac:dyDescent="0.15">
      <c r="A18" t="s">
        <v>122</v>
      </c>
    </row>
    <row r="19" spans="1:3" x14ac:dyDescent="0.15">
      <c r="A19" t="s">
        <v>130</v>
      </c>
      <c r="C19" s="4" t="s">
        <v>78</v>
      </c>
    </row>
    <row r="20" spans="1:3" x14ac:dyDescent="0.15">
      <c r="A20" t="s">
        <v>120</v>
      </c>
    </row>
    <row r="21" spans="1:3" x14ac:dyDescent="0.15">
      <c r="A21" t="s">
        <v>128</v>
      </c>
      <c r="C21" s="4" t="s">
        <v>78</v>
      </c>
    </row>
    <row r="22" spans="1:3" x14ac:dyDescent="0.15">
      <c r="A22" t="s">
        <v>119</v>
      </c>
    </row>
    <row r="23" spans="1:3" x14ac:dyDescent="0.15">
      <c r="A23" s="4" t="s">
        <v>77</v>
      </c>
      <c r="B23" t="s">
        <v>135</v>
      </c>
    </row>
    <row r="24" spans="1:3" x14ac:dyDescent="0.15">
      <c r="A24" s="4" t="s">
        <v>139</v>
      </c>
      <c r="B24" t="s">
        <v>138</v>
      </c>
      <c r="C24" t="s">
        <v>119</v>
      </c>
    </row>
    <row r="25" spans="1:3" x14ac:dyDescent="0.15">
      <c r="A25" s="4" t="s">
        <v>97</v>
      </c>
    </row>
    <row r="26" spans="1:3" x14ac:dyDescent="0.15">
      <c r="A26" s="4" t="s">
        <v>81</v>
      </c>
      <c r="B26" s="12" t="s">
        <v>145</v>
      </c>
    </row>
    <row r="27" spans="1:3" x14ac:dyDescent="0.15">
      <c r="A27" s="4" t="s">
        <v>82</v>
      </c>
      <c r="B27" s="12" t="s">
        <v>146</v>
      </c>
    </row>
    <row r="28" spans="1:3" x14ac:dyDescent="0.15">
      <c r="A28" s="4" t="s">
        <v>80</v>
      </c>
      <c r="B28" s="12" t="s">
        <v>144</v>
      </c>
    </row>
    <row r="29" spans="1:3" x14ac:dyDescent="0.15">
      <c r="A29" s="4" t="s">
        <v>78</v>
      </c>
    </row>
    <row r="30" spans="1:3" x14ac:dyDescent="0.15">
      <c r="A30" t="s">
        <v>135</v>
      </c>
    </row>
    <row r="31" spans="1:3" x14ac:dyDescent="0.15">
      <c r="A31" t="s">
        <v>138</v>
      </c>
      <c r="C31" t="s">
        <v>119</v>
      </c>
    </row>
    <row r="32" spans="1:3" x14ac:dyDescent="0.15">
      <c r="A32" s="4" t="s">
        <v>127</v>
      </c>
      <c r="B32" t="s">
        <v>229</v>
      </c>
    </row>
    <row r="33" spans="1:3" x14ac:dyDescent="0.15">
      <c r="A33" s="4" t="s">
        <v>75</v>
      </c>
    </row>
    <row r="34" spans="1:3" x14ac:dyDescent="0.15">
      <c r="A34" s="4" t="s">
        <v>136</v>
      </c>
      <c r="C34" s="4" t="s">
        <v>78</v>
      </c>
    </row>
    <row r="35" spans="1:3" x14ac:dyDescent="0.15">
      <c r="A35" s="4" t="s">
        <v>74</v>
      </c>
      <c r="B35" t="s">
        <v>75</v>
      </c>
    </row>
    <row r="36" spans="1:3" x14ac:dyDescent="0.15">
      <c r="A36" s="30" t="s">
        <v>137</v>
      </c>
      <c r="B36" t="s">
        <v>136</v>
      </c>
      <c r="C36" s="4" t="s">
        <v>78</v>
      </c>
    </row>
    <row r="37" spans="1:3" x14ac:dyDescent="0.15">
      <c r="A37" s="4" t="s">
        <v>151</v>
      </c>
    </row>
    <row r="38" spans="1:3" x14ac:dyDescent="0.15">
      <c r="A38" s="4" t="s">
        <v>152</v>
      </c>
    </row>
    <row r="39" spans="1:3" x14ac:dyDescent="0.15">
      <c r="A39" s="4" t="s">
        <v>47</v>
      </c>
      <c r="B39" s="4" t="s">
        <v>74</v>
      </c>
    </row>
    <row r="40" spans="1:3" x14ac:dyDescent="0.15">
      <c r="A40" s="4" t="s">
        <v>140</v>
      </c>
      <c r="B40" s="4" t="s">
        <v>74</v>
      </c>
    </row>
    <row r="41" spans="1:3" x14ac:dyDescent="0.15">
      <c r="A41" s="4" t="s">
        <v>161</v>
      </c>
    </row>
    <row r="42" spans="1:3" x14ac:dyDescent="0.15">
      <c r="A42" s="4" t="s">
        <v>162</v>
      </c>
    </row>
    <row r="43" spans="1:3" x14ac:dyDescent="0.15">
      <c r="A43" s="4" t="s">
        <v>163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A8" sqref="A8"/>
    </sheetView>
  </sheetViews>
  <sheetFormatPr baseColWidth="10" defaultRowHeight="13" x14ac:dyDescent="0.15"/>
  <cols>
    <col min="1" max="1" width="53" bestFit="1" customWidth="1"/>
    <col min="2" max="2" width="7.83203125" bestFit="1" customWidth="1"/>
    <col min="3" max="3" width="8" bestFit="1" customWidth="1"/>
    <col min="4" max="4" width="16.5" bestFit="1" customWidth="1"/>
    <col min="5" max="5" width="15.6640625" bestFit="1" customWidth="1"/>
    <col min="6" max="6" width="12.1640625" bestFit="1" customWidth="1"/>
    <col min="7" max="7" width="8.83203125" bestFit="1" customWidth="1"/>
    <col min="8" max="8" width="8" bestFit="1" customWidth="1"/>
    <col min="9" max="9" width="13.33203125" bestFit="1" customWidth="1"/>
    <col min="10" max="10" width="13.83203125" bestFit="1" customWidth="1"/>
    <col min="11" max="11" width="5.33203125" bestFit="1" customWidth="1"/>
  </cols>
  <sheetData>
    <row r="1" spans="1:11" x14ac:dyDescent="0.15">
      <c r="A1" s="10" t="s">
        <v>203</v>
      </c>
      <c r="B1" s="10" t="s">
        <v>13</v>
      </c>
      <c r="C1" s="10" t="s">
        <v>204</v>
      </c>
      <c r="D1" s="10" t="s">
        <v>227</v>
      </c>
      <c r="E1" s="10" t="s">
        <v>228</v>
      </c>
      <c r="F1" s="10" t="s">
        <v>36</v>
      </c>
      <c r="G1" s="10" t="s">
        <v>213</v>
      </c>
      <c r="H1" s="10" t="s">
        <v>223</v>
      </c>
      <c r="I1" s="10" t="s">
        <v>222</v>
      </c>
      <c r="J1" s="10" t="s">
        <v>205</v>
      </c>
      <c r="K1" s="10"/>
    </row>
    <row r="2" spans="1:11" x14ac:dyDescent="0.15">
      <c r="A2" t="s">
        <v>55</v>
      </c>
      <c r="I2" t="s">
        <v>165</v>
      </c>
    </row>
    <row r="3" spans="1:11" x14ac:dyDescent="0.15">
      <c r="A3" s="4" t="s">
        <v>143</v>
      </c>
      <c r="D3" t="s">
        <v>165</v>
      </c>
    </row>
    <row r="4" spans="1:11" x14ac:dyDescent="0.15">
      <c r="A4" t="s">
        <v>185</v>
      </c>
      <c r="J4" t="s">
        <v>165</v>
      </c>
    </row>
    <row r="5" spans="1:11" x14ac:dyDescent="0.15">
      <c r="A5" s="4" t="s">
        <v>145</v>
      </c>
      <c r="C5" t="s">
        <v>165</v>
      </c>
      <c r="H5" t="s">
        <v>165</v>
      </c>
    </row>
    <row r="6" spans="1:11" x14ac:dyDescent="0.15">
      <c r="A6" s="4" t="s">
        <v>146</v>
      </c>
      <c r="C6" t="s">
        <v>165</v>
      </c>
      <c r="H6" t="s">
        <v>165</v>
      </c>
    </row>
    <row r="7" spans="1:11" x14ac:dyDescent="0.15">
      <c r="A7" s="4" t="s">
        <v>144</v>
      </c>
      <c r="C7" t="s">
        <v>165</v>
      </c>
      <c r="H7" t="s">
        <v>165</v>
      </c>
    </row>
    <row r="8" spans="1:11" x14ac:dyDescent="0.15">
      <c r="A8" t="s">
        <v>124</v>
      </c>
      <c r="C8" t="s">
        <v>165</v>
      </c>
    </row>
    <row r="9" spans="1:11" x14ac:dyDescent="0.15">
      <c r="A9" t="s">
        <v>132</v>
      </c>
      <c r="C9" t="s">
        <v>165</v>
      </c>
    </row>
    <row r="10" spans="1:11" x14ac:dyDescent="0.15">
      <c r="A10" t="s">
        <v>125</v>
      </c>
      <c r="C10" t="s">
        <v>165</v>
      </c>
    </row>
    <row r="11" spans="1:11" x14ac:dyDescent="0.15">
      <c r="A11" t="s">
        <v>133</v>
      </c>
      <c r="C11" t="s">
        <v>165</v>
      </c>
    </row>
    <row r="12" spans="1:11" x14ac:dyDescent="0.15">
      <c r="A12" t="s">
        <v>126</v>
      </c>
      <c r="C12" t="s">
        <v>165</v>
      </c>
    </row>
    <row r="13" spans="1:11" x14ac:dyDescent="0.15">
      <c r="A13" t="s">
        <v>134</v>
      </c>
      <c r="C13" t="s">
        <v>165</v>
      </c>
    </row>
    <row r="14" spans="1:11" x14ac:dyDescent="0.15">
      <c r="A14" t="s">
        <v>123</v>
      </c>
      <c r="C14" t="s">
        <v>165</v>
      </c>
    </row>
    <row r="15" spans="1:11" x14ac:dyDescent="0.15">
      <c r="A15" t="s">
        <v>131</v>
      </c>
      <c r="C15" t="s">
        <v>165</v>
      </c>
    </row>
    <row r="16" spans="1:11" x14ac:dyDescent="0.15">
      <c r="A16" t="s">
        <v>121</v>
      </c>
      <c r="C16" t="s">
        <v>165</v>
      </c>
    </row>
    <row r="17" spans="1:9" x14ac:dyDescent="0.15">
      <c r="A17" t="s">
        <v>129</v>
      </c>
      <c r="C17" t="s">
        <v>165</v>
      </c>
    </row>
    <row r="18" spans="1:9" x14ac:dyDescent="0.15">
      <c r="A18" t="s">
        <v>122</v>
      </c>
      <c r="C18" t="s">
        <v>165</v>
      </c>
    </row>
    <row r="19" spans="1:9" x14ac:dyDescent="0.15">
      <c r="A19" t="s">
        <v>130</v>
      </c>
      <c r="C19" t="s">
        <v>165</v>
      </c>
    </row>
    <row r="20" spans="1:9" x14ac:dyDescent="0.15">
      <c r="A20" t="s">
        <v>120</v>
      </c>
      <c r="C20" t="s">
        <v>165</v>
      </c>
    </row>
    <row r="21" spans="1:9" x14ac:dyDescent="0.15">
      <c r="A21" t="s">
        <v>128</v>
      </c>
      <c r="C21" t="s">
        <v>165</v>
      </c>
    </row>
    <row r="22" spans="1:9" x14ac:dyDescent="0.15">
      <c r="A22" t="s">
        <v>119</v>
      </c>
      <c r="I22" t="s">
        <v>165</v>
      </c>
    </row>
    <row r="23" spans="1:9" x14ac:dyDescent="0.15">
      <c r="A23" s="4" t="s">
        <v>77</v>
      </c>
      <c r="C23" t="s">
        <v>165</v>
      </c>
      <c r="I23" t="s">
        <v>165</v>
      </c>
    </row>
    <row r="24" spans="1:9" x14ac:dyDescent="0.15">
      <c r="A24" s="4" t="s">
        <v>139</v>
      </c>
      <c r="C24" t="s">
        <v>165</v>
      </c>
      <c r="I24" t="s">
        <v>165</v>
      </c>
    </row>
    <row r="25" spans="1:9" x14ac:dyDescent="0.15">
      <c r="A25" s="4" t="s">
        <v>97</v>
      </c>
      <c r="C25" t="s">
        <v>165</v>
      </c>
    </row>
    <row r="26" spans="1:9" x14ac:dyDescent="0.15">
      <c r="A26" s="4" t="s">
        <v>81</v>
      </c>
      <c r="C26" t="s">
        <v>165</v>
      </c>
    </row>
    <row r="27" spans="1:9" x14ac:dyDescent="0.15">
      <c r="A27" s="4" t="s">
        <v>82</v>
      </c>
      <c r="C27" t="s">
        <v>165</v>
      </c>
    </row>
    <row r="28" spans="1:9" x14ac:dyDescent="0.15">
      <c r="A28" s="4" t="s">
        <v>80</v>
      </c>
      <c r="C28" t="s">
        <v>165</v>
      </c>
    </row>
    <row r="29" spans="1:9" x14ac:dyDescent="0.15">
      <c r="A29" s="4" t="s">
        <v>78</v>
      </c>
      <c r="C29" t="s">
        <v>165</v>
      </c>
      <c r="I29" t="s">
        <v>165</v>
      </c>
    </row>
    <row r="30" spans="1:9" x14ac:dyDescent="0.15">
      <c r="A30" t="s">
        <v>135</v>
      </c>
      <c r="C30" t="s">
        <v>165</v>
      </c>
      <c r="I30" t="s">
        <v>165</v>
      </c>
    </row>
    <row r="31" spans="1:9" x14ac:dyDescent="0.15">
      <c r="A31" t="s">
        <v>138</v>
      </c>
      <c r="C31" t="s">
        <v>165</v>
      </c>
      <c r="I31" t="s">
        <v>165</v>
      </c>
    </row>
    <row r="32" spans="1:9" x14ac:dyDescent="0.15">
      <c r="A32" s="4" t="s">
        <v>127</v>
      </c>
      <c r="B32" t="s">
        <v>165</v>
      </c>
      <c r="D32" t="s">
        <v>165</v>
      </c>
    </row>
    <row r="33" spans="1:7" x14ac:dyDescent="0.15">
      <c r="A33" s="4" t="s">
        <v>75</v>
      </c>
      <c r="B33" t="s">
        <v>165</v>
      </c>
      <c r="C33" t="s">
        <v>165</v>
      </c>
      <c r="D33" t="s">
        <v>165</v>
      </c>
    </row>
    <row r="34" spans="1:7" x14ac:dyDescent="0.15">
      <c r="A34" s="4" t="s">
        <v>136</v>
      </c>
      <c r="B34" t="s">
        <v>165</v>
      </c>
      <c r="C34" t="s">
        <v>165</v>
      </c>
      <c r="D34" t="s">
        <v>165</v>
      </c>
    </row>
    <row r="35" spans="1:7" x14ac:dyDescent="0.15">
      <c r="A35" s="4" t="s">
        <v>74</v>
      </c>
      <c r="C35" t="s">
        <v>165</v>
      </c>
    </row>
    <row r="36" spans="1:7" x14ac:dyDescent="0.15">
      <c r="A36" s="4" t="s">
        <v>137</v>
      </c>
      <c r="C36" t="s">
        <v>165</v>
      </c>
    </row>
    <row r="37" spans="1:7" x14ac:dyDescent="0.15">
      <c r="A37" s="4" t="s">
        <v>151</v>
      </c>
      <c r="E37" t="s">
        <v>165</v>
      </c>
    </row>
    <row r="38" spans="1:7" x14ac:dyDescent="0.15">
      <c r="A38" s="4" t="s">
        <v>152</v>
      </c>
      <c r="E38" t="s">
        <v>165</v>
      </c>
    </row>
    <row r="39" spans="1:7" x14ac:dyDescent="0.15">
      <c r="A39" s="4" t="s">
        <v>47</v>
      </c>
      <c r="G39" t="s">
        <v>165</v>
      </c>
    </row>
    <row r="40" spans="1:7" x14ac:dyDescent="0.15">
      <c r="A40" s="4" t="s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H11" sqref="H11"/>
    </sheetView>
  </sheetViews>
  <sheetFormatPr baseColWidth="10" defaultRowHeight="13" x14ac:dyDescent="0.15"/>
  <cols>
    <col min="1" max="1" width="15.1640625" bestFit="1" customWidth="1"/>
    <col min="2" max="2" width="7.83203125" bestFit="1" customWidth="1"/>
    <col min="3" max="3" width="8" bestFit="1" customWidth="1"/>
    <col min="4" max="4" width="16.5" bestFit="1" customWidth="1"/>
    <col min="5" max="5" width="15.6640625" bestFit="1" customWidth="1"/>
    <col min="6" max="6" width="12.1640625" bestFit="1" customWidth="1"/>
    <col min="7" max="7" width="8.83203125" bestFit="1" customWidth="1"/>
    <col min="8" max="8" width="8" bestFit="1" customWidth="1"/>
    <col min="9" max="9" width="13.33203125" bestFit="1" customWidth="1"/>
    <col min="10" max="10" width="13.83203125" bestFit="1" customWidth="1"/>
    <col min="11" max="11" width="5.33203125" bestFit="1" customWidth="1"/>
  </cols>
  <sheetData>
    <row r="1" spans="1:11" x14ac:dyDescent="0.15">
      <c r="A1" s="10" t="s">
        <v>250</v>
      </c>
      <c r="B1" s="10" t="s">
        <v>13</v>
      </c>
      <c r="C1" s="10" t="s">
        <v>204</v>
      </c>
      <c r="D1" s="10" t="s">
        <v>227</v>
      </c>
      <c r="E1" s="10" t="s">
        <v>228</v>
      </c>
      <c r="F1" s="10" t="s">
        <v>36</v>
      </c>
      <c r="G1" s="10" t="s">
        <v>213</v>
      </c>
      <c r="H1" s="10" t="s">
        <v>223</v>
      </c>
      <c r="I1" s="10" t="s">
        <v>222</v>
      </c>
      <c r="J1" s="10" t="s">
        <v>205</v>
      </c>
      <c r="K1" s="10"/>
    </row>
    <row r="2" spans="1:11" x14ac:dyDescent="0.15">
      <c r="A2" s="10" t="s">
        <v>6</v>
      </c>
      <c r="B2" t="s">
        <v>165</v>
      </c>
      <c r="C2" t="s">
        <v>165</v>
      </c>
      <c r="D2" t="s">
        <v>165</v>
      </c>
      <c r="E2" t="s">
        <v>165</v>
      </c>
      <c r="F2" t="s">
        <v>165</v>
      </c>
      <c r="G2" t="s">
        <v>165</v>
      </c>
      <c r="H2" t="s">
        <v>165</v>
      </c>
      <c r="J2" s="47" t="s">
        <v>165</v>
      </c>
    </row>
    <row r="3" spans="1:11" x14ac:dyDescent="0.15">
      <c r="A3" s="10" t="s">
        <v>7</v>
      </c>
      <c r="B3" t="s">
        <v>165</v>
      </c>
      <c r="C3" t="s">
        <v>165</v>
      </c>
      <c r="D3" t="s">
        <v>165</v>
      </c>
      <c r="E3" t="s">
        <v>165</v>
      </c>
      <c r="F3" t="s">
        <v>165</v>
      </c>
      <c r="G3" t="s">
        <v>165</v>
      </c>
      <c r="H3" t="s">
        <v>165</v>
      </c>
      <c r="J3" s="47" t="s">
        <v>165</v>
      </c>
    </row>
    <row r="4" spans="1:11" x14ac:dyDescent="0.15">
      <c r="A4" s="10" t="s">
        <v>8</v>
      </c>
      <c r="B4" t="s">
        <v>165</v>
      </c>
      <c r="C4" t="s">
        <v>165</v>
      </c>
      <c r="D4" t="s">
        <v>165</v>
      </c>
      <c r="E4" t="s">
        <v>165</v>
      </c>
      <c r="F4" t="s">
        <v>165</v>
      </c>
      <c r="G4" t="s">
        <v>165</v>
      </c>
      <c r="H4" t="s">
        <v>165</v>
      </c>
      <c r="J4" s="47" t="s">
        <v>165</v>
      </c>
    </row>
    <row r="5" spans="1:11" x14ac:dyDescent="0.15">
      <c r="A5" s="10" t="s">
        <v>9</v>
      </c>
      <c r="B5" t="s">
        <v>165</v>
      </c>
      <c r="C5" t="s">
        <v>165</v>
      </c>
      <c r="D5" t="s">
        <v>165</v>
      </c>
      <c r="E5" t="s">
        <v>165</v>
      </c>
      <c r="F5" t="s">
        <v>165</v>
      </c>
      <c r="G5" t="s">
        <v>165</v>
      </c>
      <c r="H5" t="s">
        <v>165</v>
      </c>
      <c r="J5" s="47" t="s">
        <v>165</v>
      </c>
    </row>
    <row r="6" spans="1:11" x14ac:dyDescent="0.15">
      <c r="A6" s="10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  <c r="G6" t="s">
        <v>165</v>
      </c>
      <c r="H6" t="s">
        <v>165</v>
      </c>
      <c r="J6" s="47" t="s">
        <v>165</v>
      </c>
    </row>
    <row r="7" spans="1:11" x14ac:dyDescent="0.15">
      <c r="A7" s="10" t="s">
        <v>115</v>
      </c>
      <c r="C7" t="s">
        <v>165</v>
      </c>
      <c r="I7" t="s">
        <v>165</v>
      </c>
      <c r="J7" s="47"/>
    </row>
    <row r="8" spans="1:11" x14ac:dyDescent="0.15">
      <c r="A8" s="10" t="s">
        <v>116</v>
      </c>
      <c r="C8" t="s">
        <v>165</v>
      </c>
      <c r="I8" t="s">
        <v>165</v>
      </c>
      <c r="J8" s="47"/>
    </row>
    <row r="9" spans="1:11" x14ac:dyDescent="0.15">
      <c r="A9" s="10" t="s">
        <v>117</v>
      </c>
      <c r="C9" t="s">
        <v>165</v>
      </c>
      <c r="I9" t="s">
        <v>165</v>
      </c>
      <c r="J9" s="47"/>
    </row>
    <row r="10" spans="1:11" x14ac:dyDescent="0.15">
      <c r="A10" s="10" t="s">
        <v>118</v>
      </c>
      <c r="C10" t="s">
        <v>165</v>
      </c>
      <c r="I10" t="s">
        <v>165</v>
      </c>
      <c r="J10" s="47"/>
    </row>
    <row r="11" spans="1:11" x14ac:dyDescent="0.15">
      <c r="A11" s="10" t="s">
        <v>111</v>
      </c>
      <c r="C11" t="s">
        <v>165</v>
      </c>
    </row>
    <row r="12" spans="1:11" x14ac:dyDescent="0.15">
      <c r="A12" s="10" t="s">
        <v>112</v>
      </c>
      <c r="C12" t="s">
        <v>165</v>
      </c>
    </row>
    <row r="13" spans="1:11" x14ac:dyDescent="0.15">
      <c r="A13" s="10" t="s">
        <v>113</v>
      </c>
      <c r="C13" t="s">
        <v>165</v>
      </c>
    </row>
    <row r="14" spans="1:11" x14ac:dyDescent="0.15">
      <c r="A14" s="10" t="s">
        <v>114</v>
      </c>
      <c r="C14" t="s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9"/>
  <sheetViews>
    <sheetView workbookViewId="0">
      <selection activeCell="A7" sqref="A7"/>
    </sheetView>
  </sheetViews>
  <sheetFormatPr baseColWidth="10" defaultColWidth="14.5" defaultRowHeight="15.75" customHeight="1" x14ac:dyDescent="0.15"/>
  <cols>
    <col min="1" max="1" width="56" customWidth="1"/>
    <col min="2" max="2" width="20" customWidth="1"/>
    <col min="3" max="3" width="20.5" customWidth="1"/>
    <col min="4" max="4" width="20.1640625" customWidth="1"/>
  </cols>
  <sheetData>
    <row r="1" spans="1:4" ht="15.75" customHeight="1" x14ac:dyDescent="0.15">
      <c r="A1" s="1" t="s">
        <v>203</v>
      </c>
      <c r="B1" s="1" t="s">
        <v>212</v>
      </c>
      <c r="C1" s="1" t="s">
        <v>141</v>
      </c>
      <c r="D1" s="1" t="s">
        <v>142</v>
      </c>
    </row>
    <row r="2" spans="1:4" ht="15.75" customHeight="1" x14ac:dyDescent="0.15">
      <c r="A2" t="s">
        <v>55</v>
      </c>
      <c r="B2" s="14">
        <v>0</v>
      </c>
      <c r="C2" s="14">
        <v>0.85</v>
      </c>
      <c r="D2" s="14">
        <v>25</v>
      </c>
    </row>
    <row r="3" spans="1:4" ht="15.75" customHeight="1" x14ac:dyDescent="0.15">
      <c r="A3" s="4" t="s">
        <v>143</v>
      </c>
      <c r="B3" s="14">
        <v>0</v>
      </c>
      <c r="C3" s="13">
        <v>0.85</v>
      </c>
      <c r="D3" s="19">
        <f>180</f>
        <v>180</v>
      </c>
    </row>
    <row r="4" spans="1:4" ht="15.75" customHeight="1" x14ac:dyDescent="0.15">
      <c r="A4" t="s">
        <v>185</v>
      </c>
      <c r="B4" s="96">
        <v>0.5</v>
      </c>
      <c r="C4" s="14">
        <v>0.85</v>
      </c>
      <c r="D4" s="19">
        <f>SUM('Programs family planning'!E2:E10)</f>
        <v>0.82100000000000006</v>
      </c>
    </row>
    <row r="5" spans="1:4" ht="15.75" customHeight="1" x14ac:dyDescent="0.15">
      <c r="A5" s="12" t="s">
        <v>145</v>
      </c>
      <c r="B5" s="19">
        <v>0</v>
      </c>
      <c r="C5" s="98">
        <v>0.05</v>
      </c>
      <c r="D5" s="99">
        <v>0.14000000000000001</v>
      </c>
    </row>
    <row r="6" spans="1:4" ht="15.75" customHeight="1" x14ac:dyDescent="0.15">
      <c r="A6" s="12" t="s">
        <v>146</v>
      </c>
      <c r="B6" s="19">
        <v>0</v>
      </c>
      <c r="C6" s="14">
        <v>0.8</v>
      </c>
      <c r="D6" s="19">
        <v>0.75</v>
      </c>
    </row>
    <row r="7" spans="1:4" ht="15.75" customHeight="1" x14ac:dyDescent="0.15">
      <c r="A7" s="12" t="s">
        <v>144</v>
      </c>
      <c r="B7" s="19">
        <v>0</v>
      </c>
      <c r="C7" s="98">
        <v>0.12</v>
      </c>
      <c r="D7" s="99">
        <v>0.19</v>
      </c>
    </row>
    <row r="8" spans="1:4" ht="15.75" customHeight="1" x14ac:dyDescent="0.15">
      <c r="A8" t="s">
        <v>124</v>
      </c>
      <c r="B8" s="14">
        <v>0</v>
      </c>
      <c r="C8" s="14">
        <v>0.85</v>
      </c>
      <c r="D8" s="14">
        <v>0.73</v>
      </c>
    </row>
    <row r="9" spans="1:4" ht="15.75" customHeight="1" x14ac:dyDescent="0.15">
      <c r="A9" t="s">
        <v>132</v>
      </c>
      <c r="B9" s="14">
        <v>0</v>
      </c>
      <c r="C9" s="14">
        <v>0.85</v>
      </c>
      <c r="D9" s="14">
        <v>0.73</v>
      </c>
    </row>
    <row r="10" spans="1:4" ht="15.75" customHeight="1" x14ac:dyDescent="0.15">
      <c r="A10" t="s">
        <v>125</v>
      </c>
      <c r="B10" s="14">
        <v>0</v>
      </c>
      <c r="C10" s="98">
        <v>0.85</v>
      </c>
      <c r="D10" s="98">
        <v>1.78</v>
      </c>
    </row>
    <row r="11" spans="1:4" ht="15.75" customHeight="1" x14ac:dyDescent="0.15">
      <c r="A11" t="s">
        <v>133</v>
      </c>
      <c r="B11" s="14">
        <v>0</v>
      </c>
      <c r="C11" s="14">
        <v>0.85</v>
      </c>
      <c r="D11" s="14">
        <v>1.78</v>
      </c>
    </row>
    <row r="12" spans="1:4" ht="15.75" customHeight="1" x14ac:dyDescent="0.15">
      <c r="A12" t="s">
        <v>126</v>
      </c>
      <c r="B12" s="14">
        <v>0</v>
      </c>
      <c r="C12" s="98">
        <v>0.85</v>
      </c>
      <c r="D12" s="98">
        <v>0.24</v>
      </c>
    </row>
    <row r="13" spans="1:4" ht="15.75" customHeight="1" x14ac:dyDescent="0.15">
      <c r="A13" t="s">
        <v>134</v>
      </c>
      <c r="B13" s="14">
        <v>0</v>
      </c>
      <c r="C13" s="14">
        <v>0.85</v>
      </c>
      <c r="D13" s="14">
        <v>0.24</v>
      </c>
    </row>
    <row r="14" spans="1:4" ht="15.75" customHeight="1" x14ac:dyDescent="0.15">
      <c r="A14" t="s">
        <v>123</v>
      </c>
      <c r="B14" s="14">
        <v>0</v>
      </c>
      <c r="C14" s="14">
        <v>0.85</v>
      </c>
      <c r="D14" s="14">
        <v>0.55000000000000004</v>
      </c>
    </row>
    <row r="15" spans="1:4" ht="15.75" customHeight="1" x14ac:dyDescent="0.15">
      <c r="A15" t="s">
        <v>131</v>
      </c>
      <c r="B15" s="14">
        <v>0</v>
      </c>
      <c r="C15" s="14">
        <v>0.85</v>
      </c>
      <c r="D15" s="14">
        <v>0.55000000000000004</v>
      </c>
    </row>
    <row r="16" spans="1:4" ht="15.75" customHeight="1" x14ac:dyDescent="0.15">
      <c r="A16" t="s">
        <v>121</v>
      </c>
      <c r="B16" s="14">
        <v>0</v>
      </c>
      <c r="C16" s="14">
        <v>0.85</v>
      </c>
      <c r="D16" s="14">
        <v>0.73</v>
      </c>
    </row>
    <row r="17" spans="1:4" ht="15.75" customHeight="1" x14ac:dyDescent="0.15">
      <c r="A17" t="s">
        <v>129</v>
      </c>
      <c r="B17" s="14">
        <v>0</v>
      </c>
      <c r="C17" s="14">
        <v>0.85</v>
      </c>
      <c r="D17" s="14">
        <v>0.73</v>
      </c>
    </row>
    <row r="18" spans="1:4" ht="15.75" customHeight="1" x14ac:dyDescent="0.15">
      <c r="A18" t="s">
        <v>122</v>
      </c>
      <c r="B18" s="14">
        <v>0</v>
      </c>
      <c r="C18" s="14">
        <v>0.85</v>
      </c>
      <c r="D18" s="14">
        <v>1.78</v>
      </c>
    </row>
    <row r="19" spans="1:4" ht="15.75" customHeight="1" x14ac:dyDescent="0.15">
      <c r="A19" t="s">
        <v>130</v>
      </c>
      <c r="B19" s="14">
        <v>0</v>
      </c>
      <c r="C19" s="14">
        <v>0.85</v>
      </c>
      <c r="D19" s="14">
        <v>1.78</v>
      </c>
    </row>
    <row r="20" spans="1:4" ht="15.75" customHeight="1" x14ac:dyDescent="0.15">
      <c r="A20" t="s">
        <v>120</v>
      </c>
      <c r="B20" s="14">
        <v>0</v>
      </c>
      <c r="C20" s="14">
        <v>0.85</v>
      </c>
      <c r="D20" s="14">
        <v>0.55000000000000004</v>
      </c>
    </row>
    <row r="21" spans="1:4" ht="15.75" customHeight="1" x14ac:dyDescent="0.15">
      <c r="A21" t="s">
        <v>128</v>
      </c>
      <c r="B21" s="14">
        <v>0</v>
      </c>
      <c r="C21" s="14">
        <v>0.85</v>
      </c>
      <c r="D21" s="14">
        <v>0.55000000000000004</v>
      </c>
    </row>
    <row r="22" spans="1:4" ht="15.75" customHeight="1" x14ac:dyDescent="0.15">
      <c r="A22" t="s">
        <v>119</v>
      </c>
      <c r="B22" s="14">
        <v>0</v>
      </c>
      <c r="C22" s="14">
        <v>0.85</v>
      </c>
      <c r="D22" s="14">
        <v>2.06</v>
      </c>
    </row>
    <row r="23" spans="1:4" ht="15.75" customHeight="1" x14ac:dyDescent="0.15">
      <c r="A23" s="4" t="s">
        <v>77</v>
      </c>
      <c r="B23" s="51">
        <v>0</v>
      </c>
      <c r="C23" s="51">
        <v>0.85</v>
      </c>
      <c r="D23" s="51">
        <v>1.78</v>
      </c>
    </row>
    <row r="24" spans="1:4" ht="15.75" customHeight="1" x14ac:dyDescent="0.15">
      <c r="A24" s="4" t="s">
        <v>139</v>
      </c>
      <c r="B24" s="14">
        <v>0</v>
      </c>
      <c r="C24" s="14">
        <v>0.85</v>
      </c>
      <c r="D24" s="14">
        <v>1.78</v>
      </c>
    </row>
    <row r="25" spans="1:4" ht="15.75" customHeight="1" x14ac:dyDescent="0.15">
      <c r="A25" s="4" t="s">
        <v>97</v>
      </c>
      <c r="B25" s="14">
        <v>0</v>
      </c>
      <c r="C25" s="13">
        <v>0.85</v>
      </c>
      <c r="D25" s="19">
        <v>0.25</v>
      </c>
    </row>
    <row r="26" spans="1:4" ht="15.75" customHeight="1" x14ac:dyDescent="0.15">
      <c r="A26" s="4" t="s">
        <v>81</v>
      </c>
      <c r="B26" s="14">
        <v>0</v>
      </c>
      <c r="C26" s="14">
        <v>0.05</v>
      </c>
      <c r="D26" s="19">
        <v>0.13</v>
      </c>
    </row>
    <row r="27" spans="1:4" ht="15.75" customHeight="1" x14ac:dyDescent="0.15">
      <c r="A27" s="4" t="s">
        <v>82</v>
      </c>
      <c r="B27" s="14">
        <v>0</v>
      </c>
      <c r="C27" s="14">
        <v>0.8</v>
      </c>
      <c r="D27" s="19">
        <v>0.74</v>
      </c>
    </row>
    <row r="28" spans="1:4" ht="15.75" customHeight="1" x14ac:dyDescent="0.15">
      <c r="A28" s="4" t="s">
        <v>80</v>
      </c>
      <c r="B28" s="14">
        <v>0</v>
      </c>
      <c r="C28" s="14">
        <v>0.12</v>
      </c>
      <c r="D28" s="19">
        <v>0.18</v>
      </c>
    </row>
    <row r="29" spans="1:4" ht="15.75" customHeight="1" x14ac:dyDescent="0.15">
      <c r="A29" s="4" t="s">
        <v>78</v>
      </c>
      <c r="B29" s="14">
        <v>0.2</v>
      </c>
      <c r="C29" s="14">
        <v>0.85</v>
      </c>
      <c r="D29" s="19">
        <v>2.61</v>
      </c>
    </row>
    <row r="30" spans="1:4" ht="15.75" customHeight="1" x14ac:dyDescent="0.15">
      <c r="A30" t="s">
        <v>135</v>
      </c>
      <c r="B30" s="51">
        <v>0</v>
      </c>
      <c r="C30" s="51">
        <v>0.85</v>
      </c>
      <c r="D30" s="51">
        <v>2.99</v>
      </c>
    </row>
    <row r="31" spans="1:4" ht="15.75" customHeight="1" x14ac:dyDescent="0.15">
      <c r="A31" t="s">
        <v>138</v>
      </c>
      <c r="B31" s="14">
        <v>0</v>
      </c>
      <c r="C31" s="14">
        <v>0.85</v>
      </c>
      <c r="D31" s="14">
        <v>2.99</v>
      </c>
    </row>
    <row r="32" spans="1:4" ht="15.75" customHeight="1" x14ac:dyDescent="0.15">
      <c r="A32" s="4" t="s">
        <v>127</v>
      </c>
      <c r="B32" s="14">
        <v>0</v>
      </c>
      <c r="C32" s="14">
        <v>0.85</v>
      </c>
      <c r="D32" s="14">
        <v>48</v>
      </c>
    </row>
    <row r="33" spans="1:4" ht="15.75" customHeight="1" x14ac:dyDescent="0.15">
      <c r="A33" s="4" t="s">
        <v>75</v>
      </c>
      <c r="B33" s="50">
        <v>0</v>
      </c>
      <c r="C33" s="50">
        <v>0.85</v>
      </c>
      <c r="D33" s="100">
        <v>50</v>
      </c>
    </row>
    <row r="34" spans="1:4" ht="15.75" customHeight="1" x14ac:dyDescent="0.15">
      <c r="A34" s="4" t="s">
        <v>136</v>
      </c>
      <c r="B34" s="31">
        <v>0</v>
      </c>
      <c r="C34" s="31">
        <v>0.85</v>
      </c>
      <c r="D34" s="19">
        <v>51</v>
      </c>
    </row>
    <row r="35" spans="1:4" ht="15.75" customHeight="1" x14ac:dyDescent="0.15">
      <c r="A35" s="4" t="s">
        <v>74</v>
      </c>
      <c r="B35" s="50">
        <v>0</v>
      </c>
      <c r="C35" s="50">
        <v>0.85</v>
      </c>
      <c r="D35" s="100">
        <v>1</v>
      </c>
    </row>
    <row r="36" spans="1:4" ht="15.75" customHeight="1" x14ac:dyDescent="0.15">
      <c r="A36" s="30" t="s">
        <v>137</v>
      </c>
      <c r="B36" s="31">
        <v>0</v>
      </c>
      <c r="C36" s="31">
        <v>0.85</v>
      </c>
      <c r="D36" s="19">
        <v>1</v>
      </c>
    </row>
    <row r="37" spans="1:4" ht="15.75" customHeight="1" x14ac:dyDescent="0.15">
      <c r="A37" s="4" t="s">
        <v>151</v>
      </c>
      <c r="B37" s="14">
        <v>0</v>
      </c>
      <c r="C37" s="13">
        <v>0.85</v>
      </c>
      <c r="D37" s="19">
        <f>30*AVERAGE('Incidence of conditions'!B5:F5)</f>
        <v>0.10046400000000001</v>
      </c>
    </row>
    <row r="38" spans="1:4" ht="15.75" customHeight="1" x14ac:dyDescent="0.15">
      <c r="A38" s="4" t="s">
        <v>152</v>
      </c>
      <c r="B38" s="14">
        <v>0.61</v>
      </c>
      <c r="C38" s="13">
        <v>0.85</v>
      </c>
      <c r="D38" s="19">
        <f>179.97*AVERAGE('Incidence of conditions'!B6:F6)</f>
        <v>0.19933477199999997</v>
      </c>
    </row>
    <row r="39" spans="1:4" ht="15.75" customHeight="1" x14ac:dyDescent="0.15">
      <c r="A39" s="4" t="s">
        <v>47</v>
      </c>
      <c r="B39" s="14">
        <v>0.621</v>
      </c>
      <c r="C39" s="14">
        <v>0.85</v>
      </c>
      <c r="D39" s="14">
        <v>0.35</v>
      </c>
    </row>
    <row r="40" spans="1:4" ht="15.75" customHeight="1" x14ac:dyDescent="0.15">
      <c r="A40" s="4" t="s">
        <v>140</v>
      </c>
      <c r="B40" s="97">
        <v>0</v>
      </c>
      <c r="C40" s="74">
        <v>0.85</v>
      </c>
      <c r="D40" s="97">
        <v>1</v>
      </c>
    </row>
    <row r="41" spans="1:4" ht="15.75" customHeight="1" x14ac:dyDescent="0.15">
      <c r="A41" s="75"/>
      <c r="B41" s="76"/>
      <c r="C41" s="77"/>
      <c r="D41" s="78"/>
    </row>
    <row r="42" spans="1:4" ht="15.75" customHeight="1" x14ac:dyDescent="0.15">
      <c r="A42" s="75"/>
      <c r="B42" s="76"/>
      <c r="C42" s="77"/>
      <c r="D42" s="78"/>
    </row>
    <row r="43" spans="1:4" ht="15.75" customHeight="1" x14ac:dyDescent="0.15">
      <c r="A43" s="75"/>
      <c r="B43" s="76"/>
      <c r="C43" s="77"/>
      <c r="D43" s="78"/>
    </row>
    <row r="44" spans="1:4" ht="15.75" customHeight="1" x14ac:dyDescent="0.15">
      <c r="A44" s="75"/>
      <c r="B44" s="76"/>
      <c r="C44" s="77"/>
      <c r="D44" s="78"/>
    </row>
    <row r="45" spans="1:4" ht="15.75" customHeight="1" x14ac:dyDescent="0.15">
      <c r="A45" s="75"/>
      <c r="B45" s="76"/>
      <c r="C45" s="77"/>
      <c r="D45" s="78"/>
    </row>
    <row r="46" spans="1:4" ht="15.75" customHeight="1" x14ac:dyDescent="0.15">
      <c r="A46" s="75"/>
      <c r="B46" s="76"/>
      <c r="C46" s="77"/>
      <c r="D46" s="78"/>
    </row>
    <row r="47" spans="1:4" ht="15.75" customHeight="1" x14ac:dyDescent="0.15">
      <c r="A47" s="75"/>
      <c r="B47" s="76"/>
      <c r="C47" s="77"/>
      <c r="D47" s="78"/>
    </row>
    <row r="48" spans="1:4" ht="15.75" customHeight="1" x14ac:dyDescent="0.15">
      <c r="A48" s="75"/>
      <c r="B48" s="76"/>
      <c r="C48" s="77"/>
      <c r="D48" s="78"/>
    </row>
    <row r="49" spans="3:3" ht="15.75" customHeight="1" x14ac:dyDescent="0.15">
      <c r="C49" s="77"/>
    </row>
  </sheetData>
  <sortState ref="A2:D40">
    <sortCondition ref="A1"/>
  </sortState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4" sqref="B4"/>
    </sheetView>
  </sheetViews>
  <sheetFormatPr baseColWidth="10" defaultRowHeight="13" x14ac:dyDescent="0.15"/>
  <cols>
    <col min="1" max="1" width="53" bestFit="1" customWidth="1"/>
    <col min="2" max="2" width="15.83203125" bestFit="1" customWidth="1"/>
  </cols>
  <sheetData>
    <row r="1" spans="1:2" x14ac:dyDescent="0.15">
      <c r="A1" s="10" t="s">
        <v>203</v>
      </c>
      <c r="B1" s="10" t="s">
        <v>251</v>
      </c>
    </row>
    <row r="2" spans="1:2" x14ac:dyDescent="0.15">
      <c r="A2" t="s">
        <v>55</v>
      </c>
      <c r="B2" t="s">
        <v>165</v>
      </c>
    </row>
    <row r="3" spans="1:2" x14ac:dyDescent="0.15">
      <c r="A3" s="4" t="s">
        <v>143</v>
      </c>
      <c r="B3" t="s">
        <v>165</v>
      </c>
    </row>
    <row r="4" spans="1:2" x14ac:dyDescent="0.15">
      <c r="A4" t="s">
        <v>185</v>
      </c>
      <c r="B4" t="s">
        <v>165</v>
      </c>
    </row>
    <row r="5" spans="1:2" x14ac:dyDescent="0.15">
      <c r="A5" s="12" t="s">
        <v>145</v>
      </c>
      <c r="B5" t="s">
        <v>165</v>
      </c>
    </row>
    <row r="6" spans="1:2" x14ac:dyDescent="0.15">
      <c r="A6" s="12" t="s">
        <v>146</v>
      </c>
      <c r="B6" t="s">
        <v>165</v>
      </c>
    </row>
    <row r="7" spans="1:2" x14ac:dyDescent="0.15">
      <c r="A7" s="12" t="s">
        <v>144</v>
      </c>
      <c r="B7" t="s">
        <v>165</v>
      </c>
    </row>
    <row r="8" spans="1:2" x14ac:dyDescent="0.15">
      <c r="A8" t="s">
        <v>124</v>
      </c>
      <c r="B8" t="s">
        <v>165</v>
      </c>
    </row>
    <row r="9" spans="1:2" x14ac:dyDescent="0.15">
      <c r="A9" t="s">
        <v>132</v>
      </c>
      <c r="B9" t="s">
        <v>165</v>
      </c>
    </row>
    <row r="10" spans="1:2" x14ac:dyDescent="0.15">
      <c r="A10" t="s">
        <v>125</v>
      </c>
      <c r="B10" t="s">
        <v>165</v>
      </c>
    </row>
    <row r="11" spans="1:2" x14ac:dyDescent="0.15">
      <c r="A11" t="s">
        <v>133</v>
      </c>
      <c r="B11" t="s">
        <v>165</v>
      </c>
    </row>
    <row r="12" spans="1:2" x14ac:dyDescent="0.15">
      <c r="A12" t="s">
        <v>126</v>
      </c>
      <c r="B12" t="s">
        <v>165</v>
      </c>
    </row>
    <row r="13" spans="1:2" x14ac:dyDescent="0.15">
      <c r="A13" t="s">
        <v>134</v>
      </c>
      <c r="B13" t="s">
        <v>165</v>
      </c>
    </row>
    <row r="14" spans="1:2" x14ac:dyDescent="0.15">
      <c r="A14" t="s">
        <v>123</v>
      </c>
      <c r="B14" t="s">
        <v>165</v>
      </c>
    </row>
    <row r="15" spans="1:2" x14ac:dyDescent="0.15">
      <c r="A15" t="s">
        <v>131</v>
      </c>
      <c r="B15" t="s">
        <v>165</v>
      </c>
    </row>
    <row r="16" spans="1:2" x14ac:dyDescent="0.15">
      <c r="A16" t="s">
        <v>121</v>
      </c>
      <c r="B16" t="s">
        <v>165</v>
      </c>
    </row>
    <row r="17" spans="1:2" x14ac:dyDescent="0.15">
      <c r="A17" t="s">
        <v>129</v>
      </c>
      <c r="B17" t="s">
        <v>165</v>
      </c>
    </row>
    <row r="18" spans="1:2" x14ac:dyDescent="0.15">
      <c r="A18" t="s">
        <v>122</v>
      </c>
      <c r="B18" t="s">
        <v>165</v>
      </c>
    </row>
    <row r="19" spans="1:2" x14ac:dyDescent="0.15">
      <c r="A19" t="s">
        <v>130</v>
      </c>
      <c r="B19" t="s">
        <v>165</v>
      </c>
    </row>
    <row r="20" spans="1:2" x14ac:dyDescent="0.15">
      <c r="A20" t="s">
        <v>120</v>
      </c>
      <c r="B20" t="s">
        <v>165</v>
      </c>
    </row>
    <row r="21" spans="1:2" x14ac:dyDescent="0.15">
      <c r="A21" t="s">
        <v>128</v>
      </c>
      <c r="B21" t="s">
        <v>165</v>
      </c>
    </row>
    <row r="22" spans="1:2" x14ac:dyDescent="0.15">
      <c r="A22" t="s">
        <v>119</v>
      </c>
      <c r="B22" t="s">
        <v>165</v>
      </c>
    </row>
    <row r="23" spans="1:2" x14ac:dyDescent="0.15">
      <c r="A23" s="4" t="s">
        <v>77</v>
      </c>
      <c r="B23" t="s">
        <v>165</v>
      </c>
    </row>
    <row r="24" spans="1:2" x14ac:dyDescent="0.15">
      <c r="A24" s="4" t="s">
        <v>139</v>
      </c>
      <c r="B24" t="s">
        <v>165</v>
      </c>
    </row>
    <row r="25" spans="1:2" x14ac:dyDescent="0.15">
      <c r="A25" s="4" t="s">
        <v>97</v>
      </c>
      <c r="B25" t="s">
        <v>165</v>
      </c>
    </row>
    <row r="26" spans="1:2" x14ac:dyDescent="0.15">
      <c r="A26" s="4" t="s">
        <v>81</v>
      </c>
      <c r="B26" t="s">
        <v>165</v>
      </c>
    </row>
    <row r="27" spans="1:2" x14ac:dyDescent="0.15">
      <c r="A27" s="4" t="s">
        <v>82</v>
      </c>
      <c r="B27" t="s">
        <v>165</v>
      </c>
    </row>
    <row r="28" spans="1:2" x14ac:dyDescent="0.15">
      <c r="A28" s="4" t="s">
        <v>80</v>
      </c>
      <c r="B28" t="s">
        <v>165</v>
      </c>
    </row>
    <row r="29" spans="1:2" x14ac:dyDescent="0.15">
      <c r="A29" s="4" t="s">
        <v>78</v>
      </c>
      <c r="B29" t="s">
        <v>165</v>
      </c>
    </row>
    <row r="30" spans="1:2" x14ac:dyDescent="0.15">
      <c r="A30" t="s">
        <v>135</v>
      </c>
      <c r="B30" t="s">
        <v>165</v>
      </c>
    </row>
    <row r="31" spans="1:2" x14ac:dyDescent="0.15">
      <c r="A31" t="s">
        <v>138</v>
      </c>
      <c r="B31" t="s">
        <v>165</v>
      </c>
    </row>
    <row r="32" spans="1:2" x14ac:dyDescent="0.15">
      <c r="A32" s="4" t="s">
        <v>127</v>
      </c>
      <c r="B32" t="s">
        <v>165</v>
      </c>
    </row>
    <row r="33" spans="1:2" x14ac:dyDescent="0.15">
      <c r="A33" s="4" t="s">
        <v>75</v>
      </c>
      <c r="B33" t="s">
        <v>165</v>
      </c>
    </row>
    <row r="34" spans="1:2" x14ac:dyDescent="0.15">
      <c r="A34" s="4" t="s">
        <v>136</v>
      </c>
      <c r="B34" t="s">
        <v>165</v>
      </c>
    </row>
    <row r="35" spans="1:2" x14ac:dyDescent="0.15">
      <c r="A35" s="4" t="s">
        <v>74</v>
      </c>
      <c r="B35" t="s">
        <v>165</v>
      </c>
    </row>
    <row r="36" spans="1:2" x14ac:dyDescent="0.15">
      <c r="A36" s="30" t="s">
        <v>137</v>
      </c>
      <c r="B36" t="s">
        <v>165</v>
      </c>
    </row>
    <row r="37" spans="1:2" x14ac:dyDescent="0.15">
      <c r="A37" s="4" t="s">
        <v>151</v>
      </c>
      <c r="B37" t="s">
        <v>165</v>
      </c>
    </row>
    <row r="38" spans="1:2" x14ac:dyDescent="0.15">
      <c r="A38" s="4" t="s">
        <v>152</v>
      </c>
      <c r="B38" t="s">
        <v>165</v>
      </c>
    </row>
    <row r="39" spans="1:2" x14ac:dyDescent="0.15">
      <c r="A39" s="4" t="s">
        <v>47</v>
      </c>
      <c r="B39" t="s">
        <v>165</v>
      </c>
    </row>
    <row r="40" spans="1:2" x14ac:dyDescent="0.15">
      <c r="A40" s="4" t="s">
        <v>140</v>
      </c>
      <c r="B4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Baseline year demographics</vt:lpstr>
      <vt:lpstr>Demographic projections</vt:lpstr>
      <vt:lpstr>Causes of death</vt:lpstr>
      <vt:lpstr>Incidence of conditions</vt:lpstr>
      <vt:lpstr>Prevalence of anaemia</vt:lpstr>
      <vt:lpstr>Distributions</vt:lpstr>
      <vt:lpstr>Distribution births</vt:lpstr>
      <vt:lpstr>Birth outcomes &amp; risks</vt:lpstr>
      <vt:lpstr>Relative risks</vt:lpstr>
      <vt:lpstr>Odds ratios</vt:lpstr>
      <vt:lpstr>IYCF package odds ratios</vt:lpstr>
      <vt:lpstr>IYCF packages</vt:lpstr>
      <vt:lpstr>IYCF cost &amp; coverage</vt:lpstr>
      <vt:lpstr>Appropriate breastfeeding</vt:lpstr>
      <vt:lpstr>Programs birth outcomes</vt:lpstr>
      <vt:lpstr>Programs anemia</vt:lpstr>
      <vt:lpstr>Programs wasting</vt:lpstr>
      <vt:lpstr>Programs for children</vt:lpstr>
      <vt:lpstr>Programs family planning</vt:lpstr>
      <vt:lpstr>Programs target population</vt:lpstr>
      <vt:lpstr>Program dependencies</vt:lpstr>
      <vt:lpstr>Program risk areas</vt:lpstr>
      <vt:lpstr>Population risk areas</vt:lpstr>
      <vt:lpstr>Programs cost and coverage</vt:lpstr>
      <vt:lpstr>Programs to include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2017-08-01T10:42:13Z</dcterms:created>
  <dcterms:modified xsi:type="dcterms:W3CDTF">2018-01-13T01:43:31Z</dcterms:modified>
</cp:coreProperties>
</file>