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30861F2-3CBA-4557-894D-53BB9F1B5253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<sst xmlns="http://schemas.openxmlformats.org/spreadsheetml/2006/main" count="1112" uniqueCount="272">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</sst>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15365538</v>
      </c>
    </row>
    <row r="8" spans="1:3" ht="15" customHeight="1" x14ac:dyDescent="0.25">
      <c r="B8" s="7" t="s">
        <v>106</v>
      </c>
      <c r="C8" s="66">
        <v>0.27300000000000002</v>
      </c>
    </row>
    <row r="9" spans="1:3" ht="15" customHeight="1" x14ac:dyDescent="0.25">
      <c r="B9" s="9" t="s">
        <v>107</v>
      </c>
      <c r="C9" s="67">
        <v>0.14000000000000001</v>
      </c>
    </row>
    <row r="10" spans="1:3" ht="15" customHeight="1" x14ac:dyDescent="0.25">
      <c r="B10" s="9" t="s">
        <v>105</v>
      </c>
      <c r="C10" s="67">
        <v>0.30406169891357399</v>
      </c>
    </row>
    <row r="11" spans="1:3" ht="15" customHeight="1" x14ac:dyDescent="0.25">
      <c r="B11" s="7" t="s">
        <v>108</v>
      </c>
      <c r="C11" s="66">
        <v>0.318</v>
      </c>
    </row>
    <row r="12" spans="1:3" ht="15" customHeight="1" x14ac:dyDescent="0.25">
      <c r="B12" s="7" t="s">
        <v>109</v>
      </c>
      <c r="C12" s="66">
        <v>0.313</v>
      </c>
    </row>
    <row r="13" spans="1:3" ht="15" customHeight="1" x14ac:dyDescent="0.25">
      <c r="B13" s="7" t="s">
        <v>110</v>
      </c>
      <c r="C13" s="66">
        <v>0.40600000000000003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8.4900000000000003E-2</v>
      </c>
    </row>
    <row r="24" spans="1:3" ht="15" customHeight="1" x14ac:dyDescent="0.25">
      <c r="B24" s="20" t="s">
        <v>102</v>
      </c>
      <c r="C24" s="67">
        <v>0.46399999999999997</v>
      </c>
    </row>
    <row r="25" spans="1:3" ht="15" customHeight="1" x14ac:dyDescent="0.25">
      <c r="B25" s="20" t="s">
        <v>103</v>
      </c>
      <c r="C25" s="67">
        <v>0.35129999999999995</v>
      </c>
    </row>
    <row r="26" spans="1:3" ht="15" customHeight="1" x14ac:dyDescent="0.25">
      <c r="B26" s="20" t="s">
        <v>104</v>
      </c>
      <c r="C26" s="67">
        <v>9.98E-2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41</v>
      </c>
      <c r="D38" s="17"/>
      <c r="E38" s="18"/>
    </row>
    <row r="39" spans="1:5" ht="15" customHeight="1" x14ac:dyDescent="0.25">
      <c r="B39" s="16" t="s">
        <v>90</v>
      </c>
      <c r="C39" s="68">
        <v>58.5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1.6200000000000003E-2</v>
      </c>
      <c r="D45" s="17"/>
    </row>
    <row r="46" spans="1:5" ht="15.75" customHeight="1" x14ac:dyDescent="0.25">
      <c r="B46" s="16" t="s">
        <v>11</v>
      </c>
      <c r="C46" s="67">
        <v>8.4600000000000009E-2</v>
      </c>
      <c r="D46" s="17"/>
    </row>
    <row r="47" spans="1:5" ht="15.75" customHeight="1" x14ac:dyDescent="0.25">
      <c r="B47" s="16" t="s">
        <v>12</v>
      </c>
      <c r="C47" s="67">
        <v>0.30459999999999998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0.59460000000000002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3.3563949891375007</v>
      </c>
      <c r="D51" s="17"/>
    </row>
    <row r="52" spans="1:4" ht="15" customHeight="1" x14ac:dyDescent="0.25">
      <c r="B52" s="16" t="s">
        <v>125</v>
      </c>
      <c r="C52" s="65">
        <v>2.7793513543800001</v>
      </c>
    </row>
    <row r="53" spans="1:4" ht="15.75" customHeight="1" x14ac:dyDescent="0.25">
      <c r="B53" s="16" t="s">
        <v>126</v>
      </c>
      <c r="C53" s="65">
        <v>2.7793513543800001</v>
      </c>
    </row>
    <row r="54" spans="1:4" ht="15.75" customHeight="1" x14ac:dyDescent="0.25">
      <c r="B54" s="16" t="s">
        <v>127</v>
      </c>
      <c r="C54" s="65">
        <v>1.75711568142</v>
      </c>
    </row>
    <row r="55" spans="1:4" ht="15.75" customHeight="1" x14ac:dyDescent="0.25">
      <c r="B55" s="16" t="s">
        <v>128</v>
      </c>
      <c r="C55" s="65">
        <v>1.75711568142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0.51705803850179199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3.3563949891375007</v>
      </c>
      <c r="C2" s="26">
        <f>'Baseline year population inputs'!C52</f>
        <v>2.7793513543800001</v>
      </c>
      <c r="D2" s="26">
        <f>'Baseline year population inputs'!C53</f>
        <v>2.7793513543800001</v>
      </c>
      <c r="E2" s="26">
        <f>'Baseline year population inputs'!C54</f>
        <v>1.75711568142</v>
      </c>
      <c r="F2" s="26">
        <f>'Baseline year population inputs'!C55</f>
        <v>1.75711568142</v>
      </c>
    </row>
    <row r="3" spans="1:6" ht="15.75" customHeight="1" x14ac:dyDescent="0.25">
      <c r="A3" s="3" t="s">
        <v>65</v>
      </c>
      <c r="B3" s="26">
        <f>frac_mam_1month * 2.6</f>
        <v>0.24518000000000001</v>
      </c>
      <c r="C3" s="26">
        <f>frac_mam_1_5months * 2.6</f>
        <v>0.24518000000000001</v>
      </c>
      <c r="D3" s="26">
        <f>frac_mam_6_11months * 2.6</f>
        <v>0.23842000000000002</v>
      </c>
      <c r="E3" s="26">
        <f>frac_mam_12_23months * 2.6</f>
        <v>0.25584000000000001</v>
      </c>
      <c r="F3" s="26">
        <f>frac_mam_24_59months * 2.6</f>
        <v>0.13650000000000001</v>
      </c>
    </row>
    <row r="4" spans="1:6" ht="15.75" customHeight="1" x14ac:dyDescent="0.25">
      <c r="A4" s="3" t="s">
        <v>66</v>
      </c>
      <c r="B4" s="26">
        <f>frac_sam_1month * 2.6</f>
        <v>0.15001999999999999</v>
      </c>
      <c r="C4" s="26">
        <f>frac_sam_1_5months * 2.6</f>
        <v>0.15001999999999999</v>
      </c>
      <c r="D4" s="26">
        <f>frac_sam_6_11months * 2.6</f>
        <v>0.11699999999999999</v>
      </c>
      <c r="E4" s="26">
        <f>frac_sam_12_23months * 2.6</f>
        <v>7.3580000000000007E-2</v>
      </c>
      <c r="F4" s="26">
        <f>frac_sam_24_59months * 2.6</f>
        <v>6.2920000000000004E-2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0.27300000000000002</v>
      </c>
      <c r="E2" s="93">
        <f>food_insecure</f>
        <v>0.27300000000000002</v>
      </c>
      <c r="F2" s="93">
        <f>food_insecure</f>
        <v>0.27300000000000002</v>
      </c>
      <c r="G2" s="93">
        <f>food_insecure</f>
        <v>0.27300000000000002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0.27300000000000002</v>
      </c>
      <c r="F5" s="93">
        <f>food_insecure</f>
        <v>0.27300000000000002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3.3563949891375007</v>
      </c>
      <c r="D7" s="93">
        <f>diarrhoea_1_5mo</f>
        <v>2.7793513543800001</v>
      </c>
      <c r="E7" s="93">
        <f>diarrhoea_6_11mo</f>
        <v>2.7793513543800001</v>
      </c>
      <c r="F7" s="93">
        <f>diarrhoea_12_23mo</f>
        <v>1.75711568142</v>
      </c>
      <c r="G7" s="93">
        <f>diarrhoea_24_59mo</f>
        <v>1.75711568142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0.27300000000000002</v>
      </c>
      <c r="F8" s="93">
        <f>food_insecure</f>
        <v>0.27300000000000002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3.3563949891375007</v>
      </c>
      <c r="D12" s="93">
        <f>diarrhoea_1_5mo</f>
        <v>2.7793513543800001</v>
      </c>
      <c r="E12" s="93">
        <f>diarrhoea_6_11mo</f>
        <v>2.7793513543800001</v>
      </c>
      <c r="F12" s="93">
        <f>diarrhoea_12_23mo</f>
        <v>1.75711568142</v>
      </c>
      <c r="G12" s="93">
        <f>diarrhoea_24_59mo</f>
        <v>1.75711568142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0.27300000000000002</v>
      </c>
      <c r="I15" s="93">
        <f>food_insecure</f>
        <v>0.27300000000000002</v>
      </c>
      <c r="J15" s="93">
        <f>food_insecure</f>
        <v>0.27300000000000002</v>
      </c>
      <c r="K15" s="93">
        <f>food_insecure</f>
        <v>0.27300000000000002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0.318</v>
      </c>
      <c r="I18" s="93">
        <f>frac_PW_health_facility</f>
        <v>0.318</v>
      </c>
      <c r="J18" s="93">
        <f>frac_PW_health_facility</f>
        <v>0.318</v>
      </c>
      <c r="K18" s="93">
        <f>frac_PW_health_facility</f>
        <v>0.318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0.14000000000000001</v>
      </c>
      <c r="I19" s="93">
        <f>frac_malaria_risk</f>
        <v>0.14000000000000001</v>
      </c>
      <c r="J19" s="93">
        <f>frac_malaria_risk</f>
        <v>0.14000000000000001</v>
      </c>
      <c r="K19" s="93">
        <f>frac_malaria_risk</f>
        <v>0.14000000000000001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0.40600000000000003</v>
      </c>
      <c r="M24" s="93">
        <f>famplan_unmet_need</f>
        <v>0.40600000000000003</v>
      </c>
      <c r="N24" s="93">
        <f>famplan_unmet_need</f>
        <v>0.40600000000000003</v>
      </c>
      <c r="O24" s="93">
        <f>famplan_unmet_need</f>
        <v>0.40600000000000003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0.38090791033363353</v>
      </c>
      <c r="M25" s="93">
        <f>(1-food_insecure)*(0.49)+food_insecure*(0.7)</f>
        <v>0.54732999999999998</v>
      </c>
      <c r="N25" s="93">
        <f>(1-food_insecure)*(0.49)+food_insecure*(0.7)</f>
        <v>0.54732999999999998</v>
      </c>
      <c r="O25" s="93">
        <f>(1-food_insecure)*(0.49)+food_insecure*(0.7)</f>
        <v>0.54732999999999998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0.16324624728584294</v>
      </c>
      <c r="M26" s="93">
        <f>(1-food_insecure)*(0.21)+food_insecure*(0.3)</f>
        <v>0.23457</v>
      </c>
      <c r="N26" s="93">
        <f>(1-food_insecure)*(0.21)+food_insecure*(0.3)</f>
        <v>0.23457</v>
      </c>
      <c r="O26" s="93">
        <f>(1-food_insecure)*(0.21)+food_insecure*(0.3)</f>
        <v>0.23457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0.15178414346694949</v>
      </c>
      <c r="M27" s="93">
        <f>(1-food_insecure)*(0.3)</f>
        <v>0.21809999999999999</v>
      </c>
      <c r="N27" s="93">
        <f>(1-food_insecure)*(0.3)</f>
        <v>0.21809999999999999</v>
      </c>
      <c r="O27" s="93">
        <f>(1-food_insecure)*(0.3)</f>
        <v>0.21809999999999999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0.30406169891357399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0.14000000000000001</v>
      </c>
      <c r="D34" s="93">
        <f t="shared" si="3"/>
        <v>0.14000000000000001</v>
      </c>
      <c r="E34" s="93">
        <f t="shared" si="3"/>
        <v>0.14000000000000001</v>
      </c>
      <c r="F34" s="93">
        <f t="shared" si="3"/>
        <v>0.14000000000000001</v>
      </c>
      <c r="G34" s="93">
        <f t="shared" si="3"/>
        <v>0.14000000000000001</v>
      </c>
      <c r="H34" s="93">
        <f t="shared" si="3"/>
        <v>0.14000000000000001</v>
      </c>
      <c r="I34" s="93">
        <f t="shared" si="3"/>
        <v>0.14000000000000001</v>
      </c>
      <c r="J34" s="93">
        <f t="shared" si="3"/>
        <v>0.14000000000000001</v>
      </c>
      <c r="K34" s="93">
        <f t="shared" si="3"/>
        <v>0.14000000000000001</v>
      </c>
      <c r="L34" s="93">
        <f t="shared" si="3"/>
        <v>0.14000000000000001</v>
      </c>
      <c r="M34" s="93">
        <f t="shared" si="3"/>
        <v>0.14000000000000001</v>
      </c>
      <c r="N34" s="93">
        <f t="shared" si="3"/>
        <v>0.14000000000000001</v>
      </c>
      <c r="O34" s="93">
        <f t="shared" si="3"/>
        <v>0.14000000000000001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3590675</v>
      </c>
      <c r="C2" s="75">
        <v>6388000</v>
      </c>
      <c r="D2" s="75">
        <v>10543000</v>
      </c>
      <c r="E2" s="75">
        <v>7032000</v>
      </c>
      <c r="F2" s="75">
        <v>4524000</v>
      </c>
      <c r="G2" s="22">
        <f t="shared" ref="G2:G40" si="0">C2+D2+E2+F2</f>
        <v>28487000</v>
      </c>
      <c r="H2" s="22">
        <f t="shared" ref="H2:H40" si="1">(B2 + stillbirth*B2/(1000-stillbirth))/(1-abortion)</f>
        <v>4253542.8668227978</v>
      </c>
      <c r="I2" s="22">
        <f>G2-H2</f>
        <v>24233457.133177202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3639984</v>
      </c>
      <c r="C3" s="75">
        <v>6453000</v>
      </c>
      <c r="D3" s="75">
        <v>10897000</v>
      </c>
      <c r="E3" s="75">
        <v>7288000</v>
      </c>
      <c r="F3" s="75">
        <v>4715000</v>
      </c>
      <c r="G3" s="22">
        <f t="shared" si="0"/>
        <v>29353000</v>
      </c>
      <c r="H3" s="22">
        <f t="shared" si="1"/>
        <v>4311954.7100612326</v>
      </c>
      <c r="I3" s="22">
        <f t="shared" ref="I3:I15" si="3">G3-H3</f>
        <v>25041045.289938767</v>
      </c>
    </row>
    <row r="4" spans="1:9" ht="15.75" customHeight="1" x14ac:dyDescent="0.25">
      <c r="A4" s="92">
        <f t="shared" si="2"/>
        <v>2021</v>
      </c>
      <c r="B4" s="74">
        <v>3675211</v>
      </c>
      <c r="C4" s="75">
        <v>6502000</v>
      </c>
      <c r="D4" s="75">
        <v>11233000</v>
      </c>
      <c r="E4" s="75">
        <v>7550000</v>
      </c>
      <c r="F4" s="75">
        <v>4925000</v>
      </c>
      <c r="G4" s="22">
        <f t="shared" si="0"/>
        <v>30210000</v>
      </c>
      <c r="H4" s="22">
        <f t="shared" si="1"/>
        <v>4353684.90133991</v>
      </c>
      <c r="I4" s="22">
        <f t="shared" si="3"/>
        <v>25856315.098660089</v>
      </c>
    </row>
    <row r="5" spans="1:9" ht="15.75" customHeight="1" x14ac:dyDescent="0.25">
      <c r="A5" s="92">
        <f t="shared" si="2"/>
        <v>2022</v>
      </c>
      <c r="B5" s="74">
        <v>3711578</v>
      </c>
      <c r="C5" s="75">
        <v>6544000</v>
      </c>
      <c r="D5" s="75">
        <v>11544000</v>
      </c>
      <c r="E5" s="75">
        <v>7824000</v>
      </c>
      <c r="F5" s="75">
        <v>5149000</v>
      </c>
      <c r="G5" s="22">
        <f t="shared" si="0"/>
        <v>31061000</v>
      </c>
      <c r="H5" s="22">
        <f t="shared" si="1"/>
        <v>4396765.5459088963</v>
      </c>
      <c r="I5" s="22">
        <f t="shared" si="3"/>
        <v>26664234.454091102</v>
      </c>
    </row>
    <row r="6" spans="1:9" ht="15.75" customHeight="1" x14ac:dyDescent="0.25">
      <c r="A6" s="92" t="str">
        <f t="shared" si="2"/>
        <v/>
      </c>
      <c r="B6" s="74">
        <v>3412956.9992000004</v>
      </c>
      <c r="C6" s="75">
        <v>6594000</v>
      </c>
      <c r="D6" s="75">
        <v>11826000</v>
      </c>
      <c r="E6" s="75">
        <v>8122000</v>
      </c>
      <c r="F6" s="75">
        <v>5377000</v>
      </c>
      <c r="G6" s="22">
        <f t="shared" si="0"/>
        <v>31919000</v>
      </c>
      <c r="H6" s="22">
        <f t="shared" si="1"/>
        <v>4043016.6747812331</v>
      </c>
      <c r="I6" s="22">
        <f t="shared" si="3"/>
        <v>27875983.325218767</v>
      </c>
    </row>
    <row r="7" spans="1:9" ht="15.75" customHeight="1" x14ac:dyDescent="0.25">
      <c r="A7" s="92" t="str">
        <f t="shared" si="2"/>
        <v/>
      </c>
      <c r="B7" s="74">
        <v>3422797.8190000001</v>
      </c>
      <c r="C7" s="75">
        <v>6660000</v>
      </c>
      <c r="D7" s="75">
        <v>12076000</v>
      </c>
      <c r="E7" s="75">
        <v>8450000</v>
      </c>
      <c r="F7" s="75">
        <v>5604000</v>
      </c>
      <c r="G7" s="22">
        <f t="shared" si="0"/>
        <v>32790000</v>
      </c>
      <c r="H7" s="22">
        <f t="shared" si="1"/>
        <v>4054674.1901130234</v>
      </c>
      <c r="I7" s="22">
        <f t="shared" si="3"/>
        <v>28735325.809886977</v>
      </c>
    </row>
    <row r="8" spans="1:9" ht="15.75" customHeight="1" x14ac:dyDescent="0.25">
      <c r="A8" s="92" t="str">
        <f t="shared" si="2"/>
        <v/>
      </c>
      <c r="B8" s="74">
        <v>3434184.8256000001</v>
      </c>
      <c r="C8" s="75">
        <v>6741000</v>
      </c>
      <c r="D8" s="75">
        <v>12290000</v>
      </c>
      <c r="E8" s="75">
        <v>8801000</v>
      </c>
      <c r="F8" s="75">
        <v>5829000</v>
      </c>
      <c r="G8" s="22">
        <f t="shared" si="0"/>
        <v>33661000</v>
      </c>
      <c r="H8" s="22">
        <f t="shared" si="1"/>
        <v>4068163.330928579</v>
      </c>
      <c r="I8" s="22">
        <f t="shared" si="3"/>
        <v>29592836.669071421</v>
      </c>
    </row>
    <row r="9" spans="1:9" ht="15.75" customHeight="1" x14ac:dyDescent="0.25">
      <c r="A9" s="92" t="str">
        <f t="shared" si="2"/>
        <v/>
      </c>
      <c r="B9" s="74">
        <v>3443062.3292</v>
      </c>
      <c r="C9" s="75">
        <v>6841000</v>
      </c>
      <c r="D9" s="75">
        <v>12471000</v>
      </c>
      <c r="E9" s="75">
        <v>9179000</v>
      </c>
      <c r="F9" s="75">
        <v>6057000</v>
      </c>
      <c r="G9" s="22">
        <f t="shared" si="0"/>
        <v>34548000</v>
      </c>
      <c r="H9" s="22">
        <f t="shared" si="1"/>
        <v>4078679.6940394072</v>
      </c>
      <c r="I9" s="22">
        <f t="shared" si="3"/>
        <v>30469320.305960592</v>
      </c>
    </row>
    <row r="10" spans="1:9" ht="15.75" customHeight="1" x14ac:dyDescent="0.25">
      <c r="A10" s="92" t="str">
        <f t="shared" si="2"/>
        <v/>
      </c>
      <c r="B10" s="74">
        <v>3449374.6123999995</v>
      </c>
      <c r="C10" s="75">
        <v>6951000</v>
      </c>
      <c r="D10" s="75">
        <v>12627000</v>
      </c>
      <c r="E10" s="75">
        <v>9571000</v>
      </c>
      <c r="F10" s="75">
        <v>6288000</v>
      </c>
      <c r="G10" s="22">
        <f t="shared" si="0"/>
        <v>35437000</v>
      </c>
      <c r="H10" s="22">
        <f t="shared" si="1"/>
        <v>4086157.2761594052</v>
      </c>
      <c r="I10" s="22">
        <f t="shared" si="3"/>
        <v>31350842.723840594</v>
      </c>
    </row>
    <row r="11" spans="1:9" ht="15.75" customHeight="1" x14ac:dyDescent="0.25">
      <c r="A11" s="92" t="str">
        <f t="shared" si="2"/>
        <v/>
      </c>
      <c r="B11" s="74">
        <v>3453095.0159999994</v>
      </c>
      <c r="C11" s="75">
        <v>7061000</v>
      </c>
      <c r="D11" s="75">
        <v>12774000</v>
      </c>
      <c r="E11" s="75">
        <v>9959000</v>
      </c>
      <c r="F11" s="75">
        <v>6525000</v>
      </c>
      <c r="G11" s="22">
        <f t="shared" si="0"/>
        <v>36319000</v>
      </c>
      <c r="H11" s="22">
        <f t="shared" si="1"/>
        <v>4090564.496582997</v>
      </c>
      <c r="I11" s="22">
        <f t="shared" si="3"/>
        <v>32228435.503417004</v>
      </c>
    </row>
    <row r="12" spans="1:9" ht="15.75" customHeight="1" x14ac:dyDescent="0.25">
      <c r="A12" s="92" t="str">
        <f t="shared" si="2"/>
        <v/>
      </c>
      <c r="B12" s="74">
        <v>3454198.8</v>
      </c>
      <c r="C12" s="75">
        <v>7164000</v>
      </c>
      <c r="D12" s="75">
        <v>12922000</v>
      </c>
      <c r="E12" s="75">
        <v>10330000</v>
      </c>
      <c r="F12" s="75">
        <v>6772000</v>
      </c>
      <c r="G12" s="22">
        <f t="shared" si="0"/>
        <v>37188000</v>
      </c>
      <c r="H12" s="22">
        <f t="shared" si="1"/>
        <v>4091872.0481045675</v>
      </c>
      <c r="I12" s="22">
        <f t="shared" si="3"/>
        <v>33096127.951895431</v>
      </c>
    </row>
    <row r="13" spans="1:9" ht="15.75" customHeight="1" x14ac:dyDescent="0.25">
      <c r="A13" s="92" t="str">
        <f t="shared" si="2"/>
        <v/>
      </c>
      <c r="B13" s="74">
        <v>6309000</v>
      </c>
      <c r="C13" s="75">
        <v>10174000</v>
      </c>
      <c r="D13" s="75">
        <v>6783000</v>
      </c>
      <c r="E13" s="75">
        <v>4350000</v>
      </c>
      <c r="F13" s="75">
        <v>8.0523012749999998E-2</v>
      </c>
      <c r="G13" s="22">
        <f t="shared" si="0"/>
        <v>21307000.080523014</v>
      </c>
      <c r="H13" s="22">
        <f t="shared" si="1"/>
        <v>7473692.8145223483</v>
      </c>
      <c r="I13" s="22">
        <f t="shared" si="3"/>
        <v>13833307.266000666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8.0523012749999998E-2</v>
      </c>
    </row>
    <row r="4" spans="1:8" ht="15.75" customHeight="1" x14ac:dyDescent="0.25">
      <c r="B4" s="24" t="s">
        <v>7</v>
      </c>
      <c r="C4" s="76">
        <v>0.20028460147609575</v>
      </c>
    </row>
    <row r="5" spans="1:8" ht="15.75" customHeight="1" x14ac:dyDescent="0.25">
      <c r="B5" s="24" t="s">
        <v>8</v>
      </c>
      <c r="C5" s="76">
        <v>0.11051383631455032</v>
      </c>
    </row>
    <row r="6" spans="1:8" ht="15.75" customHeight="1" x14ac:dyDescent="0.25">
      <c r="B6" s="24" t="s">
        <v>10</v>
      </c>
      <c r="C6" s="76">
        <v>0.1601866036977076</v>
      </c>
    </row>
    <row r="7" spans="1:8" ht="15.75" customHeight="1" x14ac:dyDescent="0.25">
      <c r="B7" s="24" t="s">
        <v>13</v>
      </c>
      <c r="C7" s="76">
        <v>0.10202645181570706</v>
      </c>
    </row>
    <row r="8" spans="1:8" ht="15.75" customHeight="1" x14ac:dyDescent="0.25">
      <c r="B8" s="24" t="s">
        <v>14</v>
      </c>
      <c r="C8" s="76">
        <v>1.606081126313581E-2</v>
      </c>
    </row>
    <row r="9" spans="1:8" ht="15.75" customHeight="1" x14ac:dyDescent="0.25">
      <c r="B9" s="24" t="s">
        <v>27</v>
      </c>
      <c r="C9" s="76">
        <v>6.0639153642321177E-2</v>
      </c>
    </row>
    <row r="10" spans="1:8" ht="15.75" customHeight="1" x14ac:dyDescent="0.25">
      <c r="B10" s="24" t="s">
        <v>15</v>
      </c>
      <c r="C10" s="76">
        <v>0.26976552904048223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0.28565908910436799</v>
      </c>
      <c r="D14" s="76">
        <v>0.28565908910436799</v>
      </c>
      <c r="E14" s="76">
        <v>0.24142877417757899</v>
      </c>
      <c r="F14" s="76">
        <v>0.24142877417757899</v>
      </c>
    </row>
    <row r="15" spans="1:8" ht="15.75" customHeight="1" x14ac:dyDescent="0.25">
      <c r="B15" s="24" t="s">
        <v>16</v>
      </c>
      <c r="C15" s="76">
        <v>0.199449233914894</v>
      </c>
      <c r="D15" s="76">
        <v>0.199449233914894</v>
      </c>
      <c r="E15" s="76">
        <v>0.14554242578701099</v>
      </c>
      <c r="F15" s="76">
        <v>0.14554242578701099</v>
      </c>
    </row>
    <row r="16" spans="1:8" ht="15.75" customHeight="1" x14ac:dyDescent="0.25">
      <c r="B16" s="24" t="s">
        <v>17</v>
      </c>
      <c r="C16" s="76">
        <v>4.4232754999841403E-2</v>
      </c>
      <c r="D16" s="76">
        <v>4.4232754999841403E-2</v>
      </c>
      <c r="E16" s="76">
        <v>4.6722176220080298E-2</v>
      </c>
      <c r="F16" s="76">
        <v>4.6722176220080298E-2</v>
      </c>
    </row>
    <row r="17" spans="1:8" ht="15.75" customHeight="1" x14ac:dyDescent="0.25">
      <c r="B17" s="24" t="s">
        <v>18</v>
      </c>
      <c r="C17" s="76">
        <v>2.3371330368253299E-2</v>
      </c>
      <c r="D17" s="76">
        <v>2.3371330368253299E-2</v>
      </c>
      <c r="E17" s="76">
        <v>7.2026721693555396E-2</v>
      </c>
      <c r="F17" s="76">
        <v>7.2026721693555396E-2</v>
      </c>
    </row>
    <row r="18" spans="1:8" ht="15.75" customHeight="1" x14ac:dyDescent="0.25">
      <c r="B18" s="24" t="s">
        <v>19</v>
      </c>
      <c r="C18" s="76">
        <v>7.61858048948487E-3</v>
      </c>
      <c r="D18" s="76">
        <v>7.61858048948487E-3</v>
      </c>
      <c r="E18" s="76">
        <v>1.05564922170525E-2</v>
      </c>
      <c r="F18" s="76">
        <v>1.05564922170525E-2</v>
      </c>
    </row>
    <row r="19" spans="1:8" ht="15.75" customHeight="1" x14ac:dyDescent="0.25">
      <c r="B19" s="24" t="s">
        <v>20</v>
      </c>
      <c r="C19" s="76">
        <v>6.4470693671878701E-2</v>
      </c>
      <c r="D19" s="76">
        <v>6.4470693671878701E-2</v>
      </c>
      <c r="E19" s="76">
        <v>8.2734231774293704E-2</v>
      </c>
      <c r="F19" s="76">
        <v>8.2734231774293704E-2</v>
      </c>
    </row>
    <row r="20" spans="1:8" ht="15.75" customHeight="1" x14ac:dyDescent="0.25">
      <c r="B20" s="24" t="s">
        <v>21</v>
      </c>
      <c r="C20" s="76">
        <v>2.8001256212231401E-2</v>
      </c>
      <c r="D20" s="76">
        <v>2.8001256212231401E-2</v>
      </c>
      <c r="E20" s="76">
        <v>1.2075784023540502E-2</v>
      </c>
      <c r="F20" s="76">
        <v>1.2075784023540502E-2</v>
      </c>
    </row>
    <row r="21" spans="1:8" ht="15.75" customHeight="1" x14ac:dyDescent="0.25">
      <c r="B21" s="24" t="s">
        <v>22</v>
      </c>
      <c r="C21" s="76">
        <v>2.6595118216850299E-2</v>
      </c>
      <c r="D21" s="76">
        <v>2.6595118216850299E-2</v>
      </c>
      <c r="E21" s="76">
        <v>7.7747796012667805E-2</v>
      </c>
      <c r="F21" s="76">
        <v>7.7747796012667805E-2</v>
      </c>
    </row>
    <row r="22" spans="1:8" ht="15.75" customHeight="1" x14ac:dyDescent="0.25">
      <c r="B22" s="24" t="s">
        <v>23</v>
      </c>
      <c r="C22" s="76">
        <v>0.32060194302219802</v>
      </c>
      <c r="D22" s="76">
        <v>0.32060194302219802</v>
      </c>
      <c r="E22" s="76">
        <v>0.31116559809421984</v>
      </c>
      <c r="F22" s="76">
        <v>0.31116559809421984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8.7499999999999994E-2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0.16769999999999999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0.26229999999776482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0.6823999999999999</v>
      </c>
      <c r="D2" s="77">
        <v>0.6823999999999999</v>
      </c>
      <c r="E2" s="77">
        <v>0.61719999999999997</v>
      </c>
      <c r="F2" s="77">
        <v>0.33130000000000004</v>
      </c>
      <c r="G2" s="77">
        <v>0.2782</v>
      </c>
    </row>
    <row r="3" spans="1:15" ht="15.75" customHeight="1" x14ac:dyDescent="0.25">
      <c r="A3" s="5"/>
      <c r="B3" s="11" t="s">
        <v>118</v>
      </c>
      <c r="C3" s="77">
        <v>0.15629999999999999</v>
      </c>
      <c r="D3" s="77">
        <v>0.15629999999999999</v>
      </c>
      <c r="E3" s="77">
        <v>0.20980000000000001</v>
      </c>
      <c r="F3" s="77">
        <v>0.2571</v>
      </c>
      <c r="G3" s="77">
        <v>0.2611</v>
      </c>
    </row>
    <row r="4" spans="1:15" ht="15.75" customHeight="1" x14ac:dyDescent="0.25">
      <c r="A4" s="5"/>
      <c r="B4" s="11" t="s">
        <v>116</v>
      </c>
      <c r="C4" s="78">
        <v>9.6600000000000005E-2</v>
      </c>
      <c r="D4" s="78">
        <v>9.6600000000000005E-2</v>
      </c>
      <c r="E4" s="78">
        <v>0.10460000000000001</v>
      </c>
      <c r="F4" s="78">
        <v>0.24829999999999999</v>
      </c>
      <c r="G4" s="78">
        <v>0.24010000000000001</v>
      </c>
    </row>
    <row r="5" spans="1:15" ht="15.75" customHeight="1" x14ac:dyDescent="0.25">
      <c r="A5" s="5"/>
      <c r="B5" s="11" t="s">
        <v>119</v>
      </c>
      <c r="C5" s="78">
        <v>6.4699999999999994E-2</v>
      </c>
      <c r="D5" s="78">
        <v>6.4699999999999994E-2</v>
      </c>
      <c r="E5" s="78">
        <v>6.8400000000000002E-2</v>
      </c>
      <c r="F5" s="78">
        <v>0.16329999999999997</v>
      </c>
      <c r="G5" s="78">
        <v>0.22059999999999999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0.65780000000000005</v>
      </c>
      <c r="D8" s="77">
        <v>0.65780000000000005</v>
      </c>
      <c r="E8" s="77">
        <v>0.62979999999999992</v>
      </c>
      <c r="F8" s="77">
        <v>0.64329999999999998</v>
      </c>
      <c r="G8" s="77">
        <v>0.70909999999999995</v>
      </c>
    </row>
    <row r="9" spans="1:15" ht="15.75" customHeight="1" x14ac:dyDescent="0.25">
      <c r="B9" s="7" t="s">
        <v>121</v>
      </c>
      <c r="C9" s="77">
        <v>0.19010000000000002</v>
      </c>
      <c r="D9" s="77">
        <v>0.19010000000000002</v>
      </c>
      <c r="E9" s="77">
        <v>0.23350000000000001</v>
      </c>
      <c r="F9" s="77">
        <v>0.23010000000000003</v>
      </c>
      <c r="G9" s="77">
        <v>0.21420000000000003</v>
      </c>
    </row>
    <row r="10" spans="1:15" ht="15.75" customHeight="1" x14ac:dyDescent="0.25">
      <c r="B10" s="7" t="s">
        <v>122</v>
      </c>
      <c r="C10" s="78">
        <v>9.4299999999999995E-2</v>
      </c>
      <c r="D10" s="78">
        <v>9.4299999999999995E-2</v>
      </c>
      <c r="E10" s="78">
        <v>9.1700000000000004E-2</v>
      </c>
      <c r="F10" s="78">
        <v>9.8400000000000001E-2</v>
      </c>
      <c r="G10" s="78">
        <v>5.2499999999999998E-2</v>
      </c>
    </row>
    <row r="11" spans="1:15" ht="15.75" customHeight="1" x14ac:dyDescent="0.25">
      <c r="B11" s="7" t="s">
        <v>123</v>
      </c>
      <c r="C11" s="78">
        <v>5.7699999999999994E-2</v>
      </c>
      <c r="D11" s="78">
        <v>5.7699999999999994E-2</v>
      </c>
      <c r="E11" s="78">
        <v>4.4999999999999998E-2</v>
      </c>
      <c r="F11" s="78">
        <v>2.8300000000000002E-2</v>
      </c>
      <c r="G11" s="78">
        <v>2.4199999999999999E-2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0.90827927350000015</v>
      </c>
      <c r="D14" s="79">
        <v>0.900232278725</v>
      </c>
      <c r="E14" s="79">
        <v>0.900232278725</v>
      </c>
      <c r="F14" s="79">
        <v>0.62486000702099997</v>
      </c>
      <c r="G14" s="79">
        <v>0.62486000702099997</v>
      </c>
      <c r="H14" s="80">
        <v>0.24299999999999999</v>
      </c>
      <c r="I14" s="80">
        <v>0.24299999999999999</v>
      </c>
      <c r="J14" s="80">
        <v>0.24299999999999999</v>
      </c>
      <c r="K14" s="80">
        <v>0.24299999999999999</v>
      </c>
      <c r="L14" s="80">
        <v>0.23430000000000001</v>
      </c>
      <c r="M14" s="80">
        <v>0.23430000000000001</v>
      </c>
      <c r="N14" s="80">
        <v>0.23430000000000001</v>
      </c>
      <c r="O14" s="80">
        <v>0.23430000000000001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0.46963309956774274</v>
      </c>
      <c r="D15" s="77">
        <f t="shared" si="0"/>
        <v>0.465472336233547</v>
      </c>
      <c r="E15" s="77">
        <f t="shared" si="0"/>
        <v>0.465472336233547</v>
      </c>
      <c r="F15" s="77">
        <f t="shared" si="0"/>
        <v>0.32308888956849424</v>
      </c>
      <c r="G15" s="77">
        <f t="shared" si="0"/>
        <v>0.32308888956849424</v>
      </c>
      <c r="H15" s="77">
        <f t="shared" si="0"/>
        <v>0.12564510335593546</v>
      </c>
      <c r="I15" s="77">
        <f t="shared" si="0"/>
        <v>0.12564510335593546</v>
      </c>
      <c r="J15" s="77">
        <f t="shared" si="0"/>
        <v>0.12564510335593546</v>
      </c>
      <c r="K15" s="77">
        <f t="shared" si="0"/>
        <v>0.12564510335593546</v>
      </c>
      <c r="L15" s="77">
        <f t="shared" si="0"/>
        <v>0.12114669842096987</v>
      </c>
      <c r="M15" s="77">
        <f t="shared" si="0"/>
        <v>0.12114669842096987</v>
      </c>
      <c r="N15" s="77">
        <f t="shared" si="0"/>
        <v>0.12114669842096987</v>
      </c>
      <c r="O15" s="77">
        <f t="shared" si="0"/>
        <v>0.12114669842096987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0.74140000000000006</v>
      </c>
      <c r="D2" s="78">
        <v>0.53689999999999993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0.1512</v>
      </c>
      <c r="D3" s="78">
        <v>0.24079999999999999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4.6100000000000002E-2</v>
      </c>
      <c r="D4" s="78">
        <v>0.17670000000000002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6.129999999999991E-2</v>
      </c>
      <c r="D5" s="77">
        <f t="shared" ref="D5:G5" si="0">1-SUM(D2:D4)</f>
        <v>4.5600000000000085E-2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0.39319999999999999</v>
      </c>
      <c r="D2" s="28">
        <v>0.39539999999999997</v>
      </c>
      <c r="E2" s="28">
        <v>0.39600000000000002</v>
      </c>
      <c r="F2" s="28">
        <v>0.39600000000000002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0.1026</v>
      </c>
      <c r="D4" s="28">
        <v>0.1019</v>
      </c>
      <c r="E4" s="28">
        <v>0.10149999999999999</v>
      </c>
      <c r="F4" s="28">
        <v>0.10149999999999999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0.900232278725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0.23430000000000001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0.53689999999999993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58.5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74.92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5.0999999999999997E-2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0.53700000000000003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0.13800000000000001</v>
      </c>
      <c r="C19" s="85">
        <f>(1-food_insecure)*0.95</f>
        <v>0.69064999999999999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0.70499999999999996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0.156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5.0999999999999997E-2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0.29499999999999998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0.13800000000000001</v>
      </c>
      <c r="C29" s="85">
        <v>0.95</v>
      </c>
      <c r="D29" s="86">
        <v>67.430000000000007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0.12</v>
      </c>
      <c r="C30" s="85">
        <v>0.95</v>
      </c>
      <c r="D30" s="86">
        <v>201.77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201.77</v>
      </c>
      <c r="E31" s="86" t="s">
        <v>201</v>
      </c>
    </row>
    <row r="32" spans="1:5" ht="15.75" customHeight="1" x14ac:dyDescent="0.25">
      <c r="A32" s="53" t="s">
        <v>28</v>
      </c>
      <c r="B32" s="85">
        <v>0.77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8.3000000000000004E-2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0.36899999999999999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7.2999999999999995E-2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0.41100000000000003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0.33299999999999996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2020-09-03T23:47:19Z</dcterms:modified>
</cp:coreProperties>
</file>