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4ED2DBC9-84AB-45A1-AF7F-7D8AEDA8A768}" xr6:coauthVersionLast="45" xr6:coauthVersionMax="45" xr10:uidLastSave="{00000000-0000-0000-0000-000000000000}"/>
  <bookViews>
    <workbookView xWindow="12465" yWindow="-13875" windowWidth="23250" windowHeight="12570" tabRatio="961" firstSheet="9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<sst xmlns="http://schemas.openxmlformats.org/spreadsheetml/2006/main" count="1112" uniqueCount="272">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</sst>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24724902</v>
      </c>
    </row>
    <row r="8" spans="1:3" ht="15" customHeight="1" x14ac:dyDescent="0.25">
      <c r="B8" s="7" t="s">
        <v>106</v>
      </c>
      <c r="C8" s="66">
        <v>5.7000000000000002E-2</v>
      </c>
    </row>
    <row r="9" spans="1:3" ht="15" customHeight="1" x14ac:dyDescent="0.25">
      <c r="B9" s="9" t="s">
        <v>107</v>
      </c>
      <c r="C9" s="67">
        <v>0.10880000000000001</v>
      </c>
    </row>
    <row r="10" spans="1:3" ht="15" customHeight="1" x14ac:dyDescent="0.25">
      <c r="B10" s="9" t="s">
        <v>105</v>
      </c>
      <c r="C10" s="67">
        <v>0.77582038879394499</v>
      </c>
    </row>
    <row r="11" spans="1:3" ht="15" customHeight="1" x14ac:dyDescent="0.25">
      <c r="B11" s="7" t="s">
        <v>108</v>
      </c>
      <c r="C11" s="66">
        <v>0.83499999999999996</v>
      </c>
    </row>
    <row r="12" spans="1:3" ht="15" customHeight="1" x14ac:dyDescent="0.25">
      <c r="B12" s="7" t="s">
        <v>109</v>
      </c>
      <c r="C12" s="66">
        <v>0.753</v>
      </c>
    </row>
    <row r="13" spans="1:3" ht="15" customHeight="1" x14ac:dyDescent="0.25">
      <c r="B13" s="7" t="s">
        <v>110</v>
      </c>
      <c r="C13" s="66">
        <v>0.221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0.10949999999999999</v>
      </c>
    </row>
    <row r="24" spans="1:3" ht="15" customHeight="1" x14ac:dyDescent="0.25">
      <c r="B24" s="20" t="s">
        <v>102</v>
      </c>
      <c r="C24" s="67">
        <v>0.52049999999999996</v>
      </c>
    </row>
    <row r="25" spans="1:3" ht="15" customHeight="1" x14ac:dyDescent="0.25">
      <c r="B25" s="20" t="s">
        <v>103</v>
      </c>
      <c r="C25" s="67">
        <v>0.32289999999999996</v>
      </c>
    </row>
    <row r="26" spans="1:3" ht="15" customHeight="1" x14ac:dyDescent="0.25">
      <c r="B26" s="20" t="s">
        <v>104</v>
      </c>
      <c r="C26" s="67">
        <v>4.7100000000000003E-2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0.04</v>
      </c>
    </row>
    <row r="31" spans="1:3" ht="14.25" customHeight="1" x14ac:dyDescent="0.25">
      <c r="B31" s="30" t="s">
        <v>77</v>
      </c>
      <c r="C31" s="69">
        <v>5.2999999999999999E-2</v>
      </c>
    </row>
    <row r="32" spans="1:3" ht="14.25" customHeight="1" x14ac:dyDescent="0.25">
      <c r="B32" s="30" t="s">
        <v>78</v>
      </c>
      <c r="C32" s="69">
        <v>0.55000000000000004</v>
      </c>
    </row>
    <row r="33" spans="1:5" ht="13.2" x14ac:dyDescent="0.25">
      <c r="B33" s="32" t="s">
        <v>129</v>
      </c>
      <c r="C33" s="91">
        <f>SUM(C29:C32)</f>
        <v>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12.4</v>
      </c>
    </row>
    <row r="38" spans="1:5" ht="15" customHeight="1" x14ac:dyDescent="0.25">
      <c r="B38" s="16" t="s">
        <v>91</v>
      </c>
      <c r="C38" s="68">
        <v>21.4</v>
      </c>
      <c r="D38" s="17"/>
      <c r="E38" s="18"/>
    </row>
    <row r="39" spans="1:5" ht="15" customHeight="1" x14ac:dyDescent="0.25">
      <c r="B39" s="16" t="s">
        <v>90</v>
      </c>
      <c r="C39" s="68">
        <v>25.4</v>
      </c>
      <c r="D39" s="17"/>
      <c r="E39" s="17"/>
    </row>
    <row r="40" spans="1:5" ht="15" customHeight="1" x14ac:dyDescent="0.25">
      <c r="B40" s="16" t="s">
        <v>171</v>
      </c>
      <c r="C40" s="68">
        <v>1.26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13.2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3.4500000000000003E-2</v>
      </c>
      <c r="D45" s="17"/>
    </row>
    <row r="46" spans="1:5" ht="15.75" customHeight="1" x14ac:dyDescent="0.25">
      <c r="B46" s="16" t="s">
        <v>11</v>
      </c>
      <c r="C46" s="67">
        <v>0.1201</v>
      </c>
      <c r="D46" s="17"/>
    </row>
    <row r="47" spans="1:5" ht="15.75" customHeight="1" x14ac:dyDescent="0.25">
      <c r="B47" s="16" t="s">
        <v>12</v>
      </c>
      <c r="C47" s="67">
        <v>0.2039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0.64150000000000007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3.1360265414150001</v>
      </c>
      <c r="D51" s="17"/>
    </row>
    <row r="52" spans="1:4" ht="15" customHeight="1" x14ac:dyDescent="0.25">
      <c r="B52" s="16" t="s">
        <v>125</v>
      </c>
      <c r="C52" s="65">
        <v>2.9498313647099996</v>
      </c>
    </row>
    <row r="53" spans="1:4" ht="15.75" customHeight="1" x14ac:dyDescent="0.25">
      <c r="B53" s="16" t="s">
        <v>126</v>
      </c>
      <c r="C53" s="65">
        <v>2.9498313647099996</v>
      </c>
    </row>
    <row r="54" spans="1:4" ht="15.75" customHeight="1" x14ac:dyDescent="0.25">
      <c r="B54" s="16" t="s">
        <v>127</v>
      </c>
      <c r="C54" s="65">
        <v>2.1057626136500001</v>
      </c>
    </row>
    <row r="55" spans="1:4" ht="15.75" customHeight="1" x14ac:dyDescent="0.25">
      <c r="B55" s="16" t="s">
        <v>128</v>
      </c>
      <c r="C55" s="65">
        <v>2.1057626136500001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0.6021546758280274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7" sqref="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3.1360265414150001</v>
      </c>
      <c r="C2" s="26">
        <f>'Baseline year population inputs'!C52</f>
        <v>2.9498313647099996</v>
      </c>
      <c r="D2" s="26">
        <f>'Baseline year population inputs'!C53</f>
        <v>2.9498313647099996</v>
      </c>
      <c r="E2" s="26">
        <f>'Baseline year population inputs'!C54</f>
        <v>2.1057626136500001</v>
      </c>
      <c r="F2" s="26">
        <f>'Baseline year population inputs'!C55</f>
        <v>2.1057626136500001</v>
      </c>
    </row>
    <row r="3" spans="1:6" ht="15.75" customHeight="1" x14ac:dyDescent="0.25">
      <c r="A3" s="3" t="s">
        <v>65</v>
      </c>
      <c r="B3" s="26">
        <f>frac_mam_1month * 2.6</f>
        <v>0.22619999999999998</v>
      </c>
      <c r="C3" s="26">
        <f>frac_mam_1_5months * 2.6</f>
        <v>0.22619999999999998</v>
      </c>
      <c r="D3" s="26">
        <f>frac_mam_6_11months * 2.6</f>
        <v>0.23946000000000003</v>
      </c>
      <c r="E3" s="26">
        <f>frac_mam_12_23months * 2.6</f>
        <v>0.23582</v>
      </c>
      <c r="F3" s="26">
        <f>frac_mam_24_59months * 2.6</f>
        <v>0.17238000000000001</v>
      </c>
    </row>
    <row r="4" spans="1:6" ht="15.75" customHeight="1" x14ac:dyDescent="0.25">
      <c r="A4" s="3" t="s">
        <v>66</v>
      </c>
      <c r="B4" s="26">
        <f>frac_sam_1month * 2.6</f>
        <v>0.14637999999999998</v>
      </c>
      <c r="C4" s="26">
        <f>frac_sam_1_5months * 2.6</f>
        <v>0.14637999999999998</v>
      </c>
      <c r="D4" s="26">
        <f>frac_sam_6_11months * 2.6</f>
        <v>0.11101999999999999</v>
      </c>
      <c r="E4" s="26">
        <f>frac_sam_12_23months * 2.6</f>
        <v>9.178E-2</v>
      </c>
      <c r="F4" s="26">
        <f>frac_sam_24_59months * 2.6</f>
        <v>5.7200000000000008E-2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5.7000000000000002E-2</v>
      </c>
      <c r="E2" s="93">
        <f>food_insecure</f>
        <v>5.7000000000000002E-2</v>
      </c>
      <c r="F2" s="93">
        <f>food_insecure</f>
        <v>5.7000000000000002E-2</v>
      </c>
      <c r="G2" s="93">
        <f>food_insecure</f>
        <v>5.7000000000000002E-2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5.7000000000000002E-2</v>
      </c>
      <c r="F5" s="93">
        <f>food_insecure</f>
        <v>5.7000000000000002E-2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3.1360265414150001</v>
      </c>
      <c r="D7" s="93">
        <f>diarrhoea_1_5mo</f>
        <v>2.9498313647099996</v>
      </c>
      <c r="E7" s="93">
        <f>diarrhoea_6_11mo</f>
        <v>2.9498313647099996</v>
      </c>
      <c r="F7" s="93">
        <f>diarrhoea_12_23mo</f>
        <v>2.1057626136500001</v>
      </c>
      <c r="G7" s="93">
        <f>diarrhoea_24_59mo</f>
        <v>2.1057626136500001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5.7000000000000002E-2</v>
      </c>
      <c r="F8" s="93">
        <f>food_insecure</f>
        <v>5.7000000000000002E-2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3.1360265414150001</v>
      </c>
      <c r="D12" s="93">
        <f>diarrhoea_1_5mo</f>
        <v>2.9498313647099996</v>
      </c>
      <c r="E12" s="93">
        <f>diarrhoea_6_11mo</f>
        <v>2.9498313647099996</v>
      </c>
      <c r="F12" s="93">
        <f>diarrhoea_12_23mo</f>
        <v>2.1057626136500001</v>
      </c>
      <c r="G12" s="93">
        <f>diarrhoea_24_59mo</f>
        <v>2.1057626136500001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5.7000000000000002E-2</v>
      </c>
      <c r="I15" s="93">
        <f>food_insecure</f>
        <v>5.7000000000000002E-2</v>
      </c>
      <c r="J15" s="93">
        <f>food_insecure</f>
        <v>5.7000000000000002E-2</v>
      </c>
      <c r="K15" s="93">
        <f>food_insecure</f>
        <v>5.7000000000000002E-2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0.83499999999999996</v>
      </c>
      <c r="I18" s="93">
        <f>frac_PW_health_facility</f>
        <v>0.83499999999999996</v>
      </c>
      <c r="J18" s="93">
        <f>frac_PW_health_facility</f>
        <v>0.83499999999999996</v>
      </c>
      <c r="K18" s="93">
        <f>frac_PW_health_facility</f>
        <v>0.83499999999999996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0.10880000000000001</v>
      </c>
      <c r="I19" s="93">
        <f>frac_malaria_risk</f>
        <v>0.10880000000000001</v>
      </c>
      <c r="J19" s="93">
        <f>frac_malaria_risk</f>
        <v>0.10880000000000001</v>
      </c>
      <c r="K19" s="93">
        <f>frac_malaria_risk</f>
        <v>0.10880000000000001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0.221</v>
      </c>
      <c r="M24" s="93">
        <f>famplan_unmet_need</f>
        <v>0.221</v>
      </c>
      <c r="N24" s="93">
        <f>famplan_unmet_need</f>
        <v>0.221</v>
      </c>
      <c r="O24" s="93">
        <f>famplan_unmet_need</f>
        <v>0.221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0.11253143943710343</v>
      </c>
      <c r="M25" s="93">
        <f>(1-food_insecure)*(0.49)+food_insecure*(0.7)</f>
        <v>0.50197000000000003</v>
      </c>
      <c r="N25" s="93">
        <f>(1-food_insecure)*(0.49)+food_insecure*(0.7)</f>
        <v>0.50197000000000003</v>
      </c>
      <c r="O25" s="93">
        <f>(1-food_insecure)*(0.49)+food_insecure*(0.7)</f>
        <v>0.50197000000000003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4.8227759758758613E-2</v>
      </c>
      <c r="M26" s="93">
        <f>(1-food_insecure)*(0.21)+food_insecure*(0.3)</f>
        <v>0.21512999999999999</v>
      </c>
      <c r="N26" s="93">
        <f>(1-food_insecure)*(0.21)+food_insecure*(0.3)</f>
        <v>0.21512999999999999</v>
      </c>
      <c r="O26" s="93">
        <f>(1-food_insecure)*(0.21)+food_insecure*(0.3)</f>
        <v>0.21512999999999999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6.3420412010192953E-2</v>
      </c>
      <c r="M27" s="93">
        <f>(1-food_insecure)*(0.3)</f>
        <v>0.28289999999999998</v>
      </c>
      <c r="N27" s="93">
        <f>(1-food_insecure)*(0.3)</f>
        <v>0.28289999999999998</v>
      </c>
      <c r="O27" s="93">
        <f>(1-food_insecure)*(0.3)</f>
        <v>0.28289999999999998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0.77582038879394488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0.10880000000000001</v>
      </c>
      <c r="D34" s="93">
        <f t="shared" si="3"/>
        <v>0.10880000000000001</v>
      </c>
      <c r="E34" s="93">
        <f t="shared" si="3"/>
        <v>0.10880000000000001</v>
      </c>
      <c r="F34" s="93">
        <f t="shared" si="3"/>
        <v>0.10880000000000001</v>
      </c>
      <c r="G34" s="93">
        <f t="shared" si="3"/>
        <v>0.10880000000000001</v>
      </c>
      <c r="H34" s="93">
        <f t="shared" si="3"/>
        <v>0.10880000000000001</v>
      </c>
      <c r="I34" s="93">
        <f t="shared" si="3"/>
        <v>0.10880000000000001</v>
      </c>
      <c r="J34" s="93">
        <f t="shared" si="3"/>
        <v>0.10880000000000001</v>
      </c>
      <c r="K34" s="93">
        <f t="shared" si="3"/>
        <v>0.10880000000000001</v>
      </c>
      <c r="L34" s="93">
        <f t="shared" si="3"/>
        <v>0.10880000000000001</v>
      </c>
      <c r="M34" s="93">
        <f t="shared" si="3"/>
        <v>0.10880000000000001</v>
      </c>
      <c r="N34" s="93">
        <f t="shared" si="3"/>
        <v>0.10880000000000001</v>
      </c>
      <c r="O34" s="93">
        <f t="shared" si="3"/>
        <v>0.10880000000000001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4850924</v>
      </c>
      <c r="C2" s="75">
        <v>11408000</v>
      </c>
      <c r="D2" s="75">
        <v>21386000</v>
      </c>
      <c r="E2" s="75">
        <v>20784000</v>
      </c>
      <c r="F2" s="75">
        <v>18461000</v>
      </c>
      <c r="G2" s="22">
        <f t="shared" ref="G2:G40" si="0">C2+D2+E2+F2</f>
        <v>72039000</v>
      </c>
      <c r="H2" s="22">
        <f t="shared" ref="H2:H40" si="1">(B2 + stillbirth*B2/(1000-stillbirth))/(1-abortion)</f>
        <v>5650359.4574824469</v>
      </c>
      <c r="I2" s="22">
        <f>G2-H2</f>
        <v>66388640.54251755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4798837</v>
      </c>
      <c r="C3" s="75">
        <v>11453000</v>
      </c>
      <c r="D3" s="75">
        <v>21497000</v>
      </c>
      <c r="E3" s="75">
        <v>20807000</v>
      </c>
      <c r="F3" s="75">
        <v>18737000</v>
      </c>
      <c r="G3" s="22">
        <f t="shared" si="0"/>
        <v>72494000</v>
      </c>
      <c r="H3" s="22">
        <f t="shared" si="1"/>
        <v>5589688.4857125552</v>
      </c>
      <c r="I3" s="22">
        <f t="shared" ref="I3:I15" si="3">G3-H3</f>
        <v>66904311.514287442</v>
      </c>
    </row>
    <row r="4" spans="1:9" ht="15.75" customHeight="1" x14ac:dyDescent="0.25">
      <c r="A4" s="92">
        <f t="shared" si="2"/>
        <v>2021</v>
      </c>
      <c r="B4" s="74">
        <v>4755628</v>
      </c>
      <c r="C4" s="75">
        <v>11455000</v>
      </c>
      <c r="D4" s="75">
        <v>21613000</v>
      </c>
      <c r="E4" s="75">
        <v>20792000</v>
      </c>
      <c r="F4" s="75">
        <v>19011000</v>
      </c>
      <c r="G4" s="22">
        <f t="shared" si="0"/>
        <v>72871000</v>
      </c>
      <c r="H4" s="22">
        <f t="shared" si="1"/>
        <v>5539358.6141667711</v>
      </c>
      <c r="I4" s="22">
        <f t="shared" si="3"/>
        <v>67331641.385833234</v>
      </c>
    </row>
    <row r="5" spans="1:9" ht="15.75" customHeight="1" x14ac:dyDescent="0.25">
      <c r="A5" s="92">
        <f t="shared" si="2"/>
        <v>2022</v>
      </c>
      <c r="B5" s="74">
        <v>4700285</v>
      </c>
      <c r="C5" s="75">
        <v>11438000</v>
      </c>
      <c r="D5" s="75">
        <v>21733000</v>
      </c>
      <c r="E5" s="75">
        <v>20755000</v>
      </c>
      <c r="F5" s="75">
        <v>19273000</v>
      </c>
      <c r="G5" s="22">
        <f t="shared" si="0"/>
        <v>73199000</v>
      </c>
      <c r="H5" s="22">
        <f t="shared" si="1"/>
        <v>5474895.0514608929</v>
      </c>
      <c r="I5" s="22">
        <f t="shared" si="3"/>
        <v>67724104.948539108</v>
      </c>
    </row>
    <row r="6" spans="1:9" ht="15.75" customHeight="1" x14ac:dyDescent="0.25">
      <c r="A6" s="92" t="str">
        <f t="shared" si="2"/>
        <v/>
      </c>
      <c r="B6" s="74">
        <v>4696437.7885999987</v>
      </c>
      <c r="C6" s="75">
        <v>11438000</v>
      </c>
      <c r="D6" s="75">
        <v>21854000</v>
      </c>
      <c r="E6" s="75">
        <v>20723000</v>
      </c>
      <c r="F6" s="75">
        <v>19510000</v>
      </c>
      <c r="G6" s="22">
        <f t="shared" si="0"/>
        <v>73525000</v>
      </c>
      <c r="H6" s="22">
        <f t="shared" si="1"/>
        <v>5470413.817098341</v>
      </c>
      <c r="I6" s="22">
        <f t="shared" si="3"/>
        <v>68054586.182901666</v>
      </c>
    </row>
    <row r="7" spans="1:9" ht="15.75" customHeight="1" x14ac:dyDescent="0.25">
      <c r="A7" s="92" t="str">
        <f t="shared" si="2"/>
        <v/>
      </c>
      <c r="B7" s="74">
        <v>4664506.1310000001</v>
      </c>
      <c r="C7" s="75">
        <v>11478000</v>
      </c>
      <c r="D7" s="75">
        <v>21974000</v>
      </c>
      <c r="E7" s="75">
        <v>20709000</v>
      </c>
      <c r="F7" s="75">
        <v>19713000</v>
      </c>
      <c r="G7" s="22">
        <f t="shared" si="0"/>
        <v>73874000</v>
      </c>
      <c r="H7" s="22">
        <f t="shared" si="1"/>
        <v>5433219.8013781924</v>
      </c>
      <c r="I7" s="22">
        <f t="shared" si="3"/>
        <v>68440780.198621809</v>
      </c>
    </row>
    <row r="8" spans="1:9" ht="15.75" customHeight="1" x14ac:dyDescent="0.25">
      <c r="A8" s="92" t="str">
        <f t="shared" si="2"/>
        <v/>
      </c>
      <c r="B8" s="74">
        <v>4650134.9664000003</v>
      </c>
      <c r="C8" s="75">
        <v>11544000</v>
      </c>
      <c r="D8" s="75">
        <v>22099000</v>
      </c>
      <c r="E8" s="75">
        <v>20716000</v>
      </c>
      <c r="F8" s="75">
        <v>19873000</v>
      </c>
      <c r="G8" s="22">
        <f t="shared" si="0"/>
        <v>74232000</v>
      </c>
      <c r="H8" s="22">
        <f t="shared" si="1"/>
        <v>5416480.2594244024</v>
      </c>
      <c r="I8" s="22">
        <f t="shared" si="3"/>
        <v>68815519.740575597</v>
      </c>
    </row>
    <row r="9" spans="1:9" ht="15.75" customHeight="1" x14ac:dyDescent="0.25">
      <c r="A9" s="92" t="str">
        <f t="shared" si="2"/>
        <v/>
      </c>
      <c r="B9" s="74">
        <v>4633821.3976000007</v>
      </c>
      <c r="C9" s="75">
        <v>11646000</v>
      </c>
      <c r="D9" s="75">
        <v>22218000</v>
      </c>
      <c r="E9" s="75">
        <v>20745000</v>
      </c>
      <c r="F9" s="75">
        <v>20003000</v>
      </c>
      <c r="G9" s="22">
        <f t="shared" si="0"/>
        <v>74612000</v>
      </c>
      <c r="H9" s="22">
        <f t="shared" si="1"/>
        <v>5397478.203784206</v>
      </c>
      <c r="I9" s="22">
        <f t="shared" si="3"/>
        <v>69214521.796215788</v>
      </c>
    </row>
    <row r="10" spans="1:9" ht="15.75" customHeight="1" x14ac:dyDescent="0.25">
      <c r="A10" s="92" t="str">
        <f t="shared" si="2"/>
        <v/>
      </c>
      <c r="B10" s="74">
        <v>4615603.0158000002</v>
      </c>
      <c r="C10" s="75">
        <v>11761000</v>
      </c>
      <c r="D10" s="75">
        <v>22331000</v>
      </c>
      <c r="E10" s="75">
        <v>20793000</v>
      </c>
      <c r="F10" s="75">
        <v>20105000</v>
      </c>
      <c r="G10" s="22">
        <f t="shared" si="0"/>
        <v>74990000</v>
      </c>
      <c r="H10" s="22">
        <f t="shared" si="1"/>
        <v>5376257.4207120202</v>
      </c>
      <c r="I10" s="22">
        <f t="shared" si="3"/>
        <v>69613742.579287976</v>
      </c>
    </row>
    <row r="11" spans="1:9" ht="15.75" customHeight="1" x14ac:dyDescent="0.25">
      <c r="A11" s="92" t="str">
        <f t="shared" si="2"/>
        <v/>
      </c>
      <c r="B11" s="74">
        <v>4595564.3760000011</v>
      </c>
      <c r="C11" s="75">
        <v>11847000</v>
      </c>
      <c r="D11" s="75">
        <v>22441000</v>
      </c>
      <c r="E11" s="75">
        <v>20856000</v>
      </c>
      <c r="F11" s="75">
        <v>20176000</v>
      </c>
      <c r="G11" s="22">
        <f t="shared" si="0"/>
        <v>75320000</v>
      </c>
      <c r="H11" s="22">
        <f t="shared" si="1"/>
        <v>5352916.3999273172</v>
      </c>
      <c r="I11" s="22">
        <f t="shared" si="3"/>
        <v>69967083.600072682</v>
      </c>
    </row>
    <row r="12" spans="1:9" ht="15.75" customHeight="1" x14ac:dyDescent="0.25">
      <c r="A12" s="92" t="str">
        <f t="shared" si="2"/>
        <v/>
      </c>
      <c r="B12" s="74">
        <v>4573741.4349999996</v>
      </c>
      <c r="C12" s="75">
        <v>11878000</v>
      </c>
      <c r="D12" s="75">
        <v>22547000</v>
      </c>
      <c r="E12" s="75">
        <v>20931000</v>
      </c>
      <c r="F12" s="75">
        <v>20218000</v>
      </c>
      <c r="G12" s="22">
        <f t="shared" si="0"/>
        <v>75574000</v>
      </c>
      <c r="H12" s="22">
        <f t="shared" si="1"/>
        <v>5327497.0239343233</v>
      </c>
      <c r="I12" s="22">
        <f t="shared" si="3"/>
        <v>70246502.97606568</v>
      </c>
    </row>
    <row r="13" spans="1:9" ht="15.75" customHeight="1" x14ac:dyDescent="0.25">
      <c r="A13" s="92" t="str">
        <f t="shared" si="2"/>
        <v/>
      </c>
      <c r="B13" s="74">
        <v>11336000</v>
      </c>
      <c r="C13" s="75">
        <v>21321000</v>
      </c>
      <c r="D13" s="75">
        <v>20759000</v>
      </c>
      <c r="E13" s="75">
        <v>18195000</v>
      </c>
      <c r="F13" s="75">
        <v>7.5182815249999993E-2</v>
      </c>
      <c r="G13" s="22">
        <f t="shared" si="0"/>
        <v>60275000.075182818</v>
      </c>
      <c r="H13" s="22">
        <f t="shared" si="1"/>
        <v>13204180.236594308</v>
      </c>
      <c r="I13" s="22">
        <f t="shared" si="3"/>
        <v>47070819.838588506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7.5182815249999993E-2</v>
      </c>
    </row>
    <row r="4" spans="1:8" ht="15.75" customHeight="1" x14ac:dyDescent="0.25">
      <c r="B4" s="24" t="s">
        <v>7</v>
      </c>
      <c r="C4" s="76">
        <v>0.1277157716019742</v>
      </c>
    </row>
    <row r="5" spans="1:8" ht="15.75" customHeight="1" x14ac:dyDescent="0.25">
      <c r="B5" s="24" t="s">
        <v>8</v>
      </c>
      <c r="C5" s="76">
        <v>0.10281279474568375</v>
      </c>
    </row>
    <row r="6" spans="1:8" ht="15.75" customHeight="1" x14ac:dyDescent="0.25">
      <c r="B6" s="24" t="s">
        <v>10</v>
      </c>
      <c r="C6" s="76">
        <v>9.0436659218249324E-2</v>
      </c>
    </row>
    <row r="7" spans="1:8" ht="15.75" customHeight="1" x14ac:dyDescent="0.25">
      <c r="B7" s="24" t="s">
        <v>13</v>
      </c>
      <c r="C7" s="76">
        <v>0.16888668003496851</v>
      </c>
    </row>
    <row r="8" spans="1:8" ht="15.75" customHeight="1" x14ac:dyDescent="0.25">
      <c r="B8" s="24" t="s">
        <v>14</v>
      </c>
      <c r="C8" s="76">
        <v>1.5162477161563836E-2</v>
      </c>
    </row>
    <row r="9" spans="1:8" ht="15.75" customHeight="1" x14ac:dyDescent="0.25">
      <c r="B9" s="24" t="s">
        <v>27</v>
      </c>
      <c r="C9" s="76">
        <v>0.14695133017374923</v>
      </c>
    </row>
    <row r="10" spans="1:8" ht="15.75" customHeight="1" x14ac:dyDescent="0.25">
      <c r="B10" s="24" t="s">
        <v>15</v>
      </c>
      <c r="C10" s="76">
        <v>0.27285147181381109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0.20789069754808101</v>
      </c>
      <c r="D14" s="76">
        <v>0.20789069754808101</v>
      </c>
      <c r="E14" s="76">
        <v>0.12255895253249999</v>
      </c>
      <c r="F14" s="76">
        <v>0.12255895253249999</v>
      </c>
    </row>
    <row r="15" spans="1:8" ht="15.75" customHeight="1" x14ac:dyDescent="0.25">
      <c r="B15" s="24" t="s">
        <v>16</v>
      </c>
      <c r="C15" s="76">
        <v>0.200893657398551</v>
      </c>
      <c r="D15" s="76">
        <v>0.200893657398551</v>
      </c>
      <c r="E15" s="76">
        <v>9.4222166180283701E-2</v>
      </c>
      <c r="F15" s="76">
        <v>9.4222166180283701E-2</v>
      </c>
    </row>
    <row r="16" spans="1:8" ht="15.75" customHeight="1" x14ac:dyDescent="0.25">
      <c r="B16" s="24" t="s">
        <v>17</v>
      </c>
      <c r="C16" s="76">
        <v>5.6204984982471701E-2</v>
      </c>
      <c r="D16" s="76">
        <v>5.6204984982471701E-2</v>
      </c>
      <c r="E16" s="76">
        <v>4.0184736843098402E-2</v>
      </c>
      <c r="F16" s="76">
        <v>4.0184736843098402E-2</v>
      </c>
    </row>
    <row r="17" spans="1:8" ht="15.75" customHeight="1" x14ac:dyDescent="0.25">
      <c r="B17" s="24" t="s">
        <v>18</v>
      </c>
      <c r="C17" s="76">
        <v>4.3792378710359098E-2</v>
      </c>
      <c r="D17" s="76">
        <v>4.3792378710359098E-2</v>
      </c>
      <c r="E17" s="76">
        <v>0.14881101752275</v>
      </c>
      <c r="F17" s="76">
        <v>0.14881101752275</v>
      </c>
    </row>
    <row r="18" spans="1:8" ht="15.75" customHeight="1" x14ac:dyDescent="0.25">
      <c r="B18" s="24" t="s">
        <v>19</v>
      </c>
      <c r="C18" s="76">
        <v>6.1685589765928302E-3</v>
      </c>
      <c r="D18" s="76">
        <v>6.1685589765928302E-3</v>
      </c>
      <c r="E18" s="76">
        <v>7.0350068316525002E-3</v>
      </c>
      <c r="F18" s="76">
        <v>7.0350068316525002E-3</v>
      </c>
    </row>
    <row r="19" spans="1:8" ht="15.75" customHeight="1" x14ac:dyDescent="0.25">
      <c r="B19" s="24" t="s">
        <v>20</v>
      </c>
      <c r="C19" s="76">
        <v>2.4545002671595598E-2</v>
      </c>
      <c r="D19" s="76">
        <v>2.4545002671595598E-2</v>
      </c>
      <c r="E19" s="76">
        <v>3.5224829703042602E-2</v>
      </c>
      <c r="F19" s="76">
        <v>3.5224829703042602E-2</v>
      </c>
    </row>
    <row r="20" spans="1:8" ht="15.75" customHeight="1" x14ac:dyDescent="0.25">
      <c r="B20" s="24" t="s">
        <v>21</v>
      </c>
      <c r="C20" s="76">
        <v>5.2988344498005905E-3</v>
      </c>
      <c r="D20" s="76">
        <v>5.2988344498005905E-3</v>
      </c>
      <c r="E20" s="76">
        <v>4.1583560958653593E-2</v>
      </c>
      <c r="F20" s="76">
        <v>4.1583560958653593E-2</v>
      </c>
    </row>
    <row r="21" spans="1:8" ht="15.75" customHeight="1" x14ac:dyDescent="0.25">
      <c r="B21" s="24" t="s">
        <v>22</v>
      </c>
      <c r="C21" s="76">
        <v>5.7128551997201897E-2</v>
      </c>
      <c r="D21" s="76">
        <v>5.7128551997201897E-2</v>
      </c>
      <c r="E21" s="76">
        <v>0.13051925602068901</v>
      </c>
      <c r="F21" s="76">
        <v>0.13051925602068901</v>
      </c>
    </row>
    <row r="22" spans="1:8" ht="15.75" customHeight="1" x14ac:dyDescent="0.25">
      <c r="B22" s="24" t="s">
        <v>23</v>
      </c>
      <c r="C22" s="76">
        <v>0.39807733326534611</v>
      </c>
      <c r="D22" s="76">
        <v>0.39807733326534611</v>
      </c>
      <c r="E22" s="76">
        <v>0.3798604734073302</v>
      </c>
      <c r="F22" s="76">
        <v>0.3798604734073302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4.8000000000000001E-2</v>
      </c>
    </row>
    <row r="27" spans="1:8" ht="15.75" customHeight="1" x14ac:dyDescent="0.25">
      <c r="B27" s="24" t="s">
        <v>39</v>
      </c>
      <c r="C27" s="76">
        <v>1.9199999999999998E-2</v>
      </c>
    </row>
    <row r="28" spans="1:8" ht="15.75" customHeight="1" x14ac:dyDescent="0.25">
      <c r="B28" s="24" t="s">
        <v>40</v>
      </c>
      <c r="C28" s="76">
        <v>0.23149999999999998</v>
      </c>
    </row>
    <row r="29" spans="1:8" ht="15.75" customHeight="1" x14ac:dyDescent="0.25">
      <c r="B29" s="24" t="s">
        <v>41</v>
      </c>
      <c r="C29" s="76">
        <v>0.1389</v>
      </c>
    </row>
    <row r="30" spans="1:8" ht="15.75" customHeight="1" x14ac:dyDescent="0.25">
      <c r="B30" s="24" t="s">
        <v>42</v>
      </c>
      <c r="C30" s="76">
        <v>5.0300000000000004E-2</v>
      </c>
    </row>
    <row r="31" spans="1:8" ht="15.75" customHeight="1" x14ac:dyDescent="0.25">
      <c r="B31" s="24" t="s">
        <v>43</v>
      </c>
      <c r="C31" s="76">
        <v>7.0300000000000001E-2</v>
      </c>
    </row>
    <row r="32" spans="1:8" ht="15.75" customHeight="1" x14ac:dyDescent="0.25">
      <c r="B32" s="24" t="s">
        <v>44</v>
      </c>
      <c r="C32" s="76">
        <v>0.14660000000000001</v>
      </c>
    </row>
    <row r="33" spans="2:3" ht="15.75" customHeight="1" x14ac:dyDescent="0.25">
      <c r="B33" s="24" t="s">
        <v>45</v>
      </c>
      <c r="C33" s="76">
        <v>0.12529999999999999</v>
      </c>
    </row>
    <row r="34" spans="2:3" ht="15.75" customHeight="1" x14ac:dyDescent="0.25">
      <c r="B34" s="24" t="s">
        <v>46</v>
      </c>
      <c r="C34" s="76">
        <v>0.1699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0.60250000000000004</v>
      </c>
      <c r="D2" s="77">
        <v>0.60250000000000004</v>
      </c>
      <c r="E2" s="77">
        <v>0.54259999999999997</v>
      </c>
      <c r="F2" s="77">
        <v>0.33549999999999996</v>
      </c>
      <c r="G2" s="77">
        <v>0.28770000000000001</v>
      </c>
    </row>
    <row r="3" spans="1:15" ht="15.75" customHeight="1" x14ac:dyDescent="0.25">
      <c r="A3" s="5"/>
      <c r="B3" s="11" t="s">
        <v>118</v>
      </c>
      <c r="C3" s="77">
        <v>0.21600000000000003</v>
      </c>
      <c r="D3" s="77">
        <v>0.21600000000000003</v>
      </c>
      <c r="E3" s="77">
        <v>0.24489999999999998</v>
      </c>
      <c r="F3" s="77">
        <v>0.27560000000000001</v>
      </c>
      <c r="G3" s="77">
        <v>0.27960000000000002</v>
      </c>
    </row>
    <row r="4" spans="1:15" ht="15.75" customHeight="1" x14ac:dyDescent="0.25">
      <c r="A4" s="5"/>
      <c r="B4" s="11" t="s">
        <v>116</v>
      </c>
      <c r="C4" s="78">
        <v>0.1074</v>
      </c>
      <c r="D4" s="78">
        <v>0.1074</v>
      </c>
      <c r="E4" s="78">
        <v>0.13339999999999999</v>
      </c>
      <c r="F4" s="78">
        <v>0.22579999999999997</v>
      </c>
      <c r="G4" s="78">
        <v>0.24829999999999999</v>
      </c>
    </row>
    <row r="5" spans="1:15" ht="15.75" customHeight="1" x14ac:dyDescent="0.25">
      <c r="A5" s="5"/>
      <c r="B5" s="11" t="s">
        <v>119</v>
      </c>
      <c r="C5" s="78">
        <v>7.400000000000001E-2</v>
      </c>
      <c r="D5" s="78">
        <v>7.400000000000001E-2</v>
      </c>
      <c r="E5" s="78">
        <v>7.9100000000000004E-2</v>
      </c>
      <c r="F5" s="78">
        <v>0.16300000000000001</v>
      </c>
      <c r="G5" s="78">
        <v>0.1845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0.66489999999999994</v>
      </c>
      <c r="D8" s="77">
        <v>0.66489999999999994</v>
      </c>
      <c r="E8" s="77">
        <v>0.65769999999999995</v>
      </c>
      <c r="F8" s="77">
        <v>0.64400000000000002</v>
      </c>
      <c r="G8" s="77">
        <v>0.67879999999999996</v>
      </c>
    </row>
    <row r="9" spans="1:15" ht="15.75" customHeight="1" x14ac:dyDescent="0.25">
      <c r="B9" s="7" t="s">
        <v>121</v>
      </c>
      <c r="C9" s="77">
        <v>0.1918</v>
      </c>
      <c r="D9" s="77">
        <v>0.1918</v>
      </c>
      <c r="E9" s="77">
        <v>0.20760000000000001</v>
      </c>
      <c r="F9" s="77">
        <v>0.23</v>
      </c>
      <c r="G9" s="77">
        <v>0.23300000000000001</v>
      </c>
    </row>
    <row r="10" spans="1:15" ht="15.75" customHeight="1" x14ac:dyDescent="0.25">
      <c r="B10" s="7" t="s">
        <v>122</v>
      </c>
      <c r="C10" s="78">
        <v>8.6999999999999994E-2</v>
      </c>
      <c r="D10" s="78">
        <v>8.6999999999999994E-2</v>
      </c>
      <c r="E10" s="78">
        <v>9.2100000000000015E-2</v>
      </c>
      <c r="F10" s="78">
        <v>9.0700000000000003E-2</v>
      </c>
      <c r="G10" s="78">
        <v>6.6299999999999998E-2</v>
      </c>
    </row>
    <row r="11" spans="1:15" ht="15.75" customHeight="1" x14ac:dyDescent="0.25">
      <c r="B11" s="7" t="s">
        <v>123</v>
      </c>
      <c r="C11" s="78">
        <v>5.6299999999999996E-2</v>
      </c>
      <c r="D11" s="78">
        <v>5.6299999999999996E-2</v>
      </c>
      <c r="E11" s="78">
        <v>4.2699999999999995E-2</v>
      </c>
      <c r="F11" s="78">
        <v>3.5299999999999998E-2</v>
      </c>
      <c r="G11" s="78">
        <v>2.2000000000000002E-2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0.24620371524999998</v>
      </c>
      <c r="D14" s="79">
        <v>0.26587131715200002</v>
      </c>
      <c r="E14" s="79">
        <v>0.26587131715200002</v>
      </c>
      <c r="F14" s="79">
        <v>0.150404622889</v>
      </c>
      <c r="G14" s="79">
        <v>0.150404622889</v>
      </c>
      <c r="H14" s="80">
        <v>0.42</v>
      </c>
      <c r="I14" s="80">
        <v>0.42</v>
      </c>
      <c r="J14" s="80">
        <v>0.42</v>
      </c>
      <c r="K14" s="80">
        <v>0.42</v>
      </c>
      <c r="L14" s="80">
        <v>0.29138000000000003</v>
      </c>
      <c r="M14" s="80">
        <v>0.29138000000000003</v>
      </c>
      <c r="N14" s="80">
        <v>0.29138000000000003</v>
      </c>
      <c r="O14" s="80">
        <v>0.29138000000000003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0.14825271834401971</v>
      </c>
      <c r="D15" s="77">
        <f t="shared" si="0"/>
        <v>0.16009565679163323</v>
      </c>
      <c r="E15" s="77">
        <f t="shared" si="0"/>
        <v>0.16009565679163323</v>
      </c>
      <c r="F15" s="77">
        <f t="shared" si="0"/>
        <v>9.0566846938762505E-2</v>
      </c>
      <c r="G15" s="77">
        <f t="shared" si="0"/>
        <v>9.0566846938762505E-2</v>
      </c>
      <c r="H15" s="77">
        <f t="shared" si="0"/>
        <v>0.2529049638477715</v>
      </c>
      <c r="I15" s="77">
        <f t="shared" si="0"/>
        <v>0.2529049638477715</v>
      </c>
      <c r="J15" s="77">
        <f t="shared" si="0"/>
        <v>0.2529049638477715</v>
      </c>
      <c r="K15" s="77">
        <f t="shared" si="0"/>
        <v>0.2529049638477715</v>
      </c>
      <c r="L15" s="77">
        <f t="shared" si="0"/>
        <v>0.17545582944277063</v>
      </c>
      <c r="M15" s="77">
        <f t="shared" si="0"/>
        <v>0.17545582944277063</v>
      </c>
      <c r="N15" s="77">
        <f t="shared" si="0"/>
        <v>0.17545582944277063</v>
      </c>
      <c r="O15" s="77">
        <f t="shared" si="0"/>
        <v>0.17545582944277063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0.5081</v>
      </c>
      <c r="D2" s="78">
        <v>0.40079999999999999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4.24E-2</v>
      </c>
      <c r="D3" s="78">
        <v>8.1600000000000006E-2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0.41060000000000002</v>
      </c>
      <c r="D4" s="78">
        <v>0.43340000000000001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3.8899999999999935E-2</v>
      </c>
      <c r="D5" s="77">
        <f t="shared" ref="D5:G5" si="0">1-SUM(D2:D4)</f>
        <v>8.4200000000000053E-2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0.38070000000000004</v>
      </c>
      <c r="D2" s="28">
        <v>0.38249999999999995</v>
      </c>
      <c r="E2" s="28">
        <v>0.38240000000000002</v>
      </c>
      <c r="F2" s="28">
        <v>0.38240000000000002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0.1062</v>
      </c>
      <c r="D4" s="28">
        <v>0.1061</v>
      </c>
      <c r="E4" s="28">
        <v>0.10580000000000001</v>
      </c>
      <c r="F4" s="28">
        <v>0.10580000000000001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0.26587131715200002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0.42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0.29138000000000003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0.40079999999999999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1.26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57.63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42.19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378.45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1.21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1.48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1.48</v>
      </c>
      <c r="E13" s="86" t="s">
        <v>201</v>
      </c>
    </row>
    <row r="14" spans="1:5" ht="15.75" customHeight="1" x14ac:dyDescent="0.25">
      <c r="A14" s="11" t="s">
        <v>189</v>
      </c>
      <c r="B14" s="85">
        <v>0.32899999999999996</v>
      </c>
      <c r="C14" s="85">
        <v>0.95</v>
      </c>
      <c r="D14" s="86">
        <v>13.71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13.71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0.68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0.40100000000000002</v>
      </c>
      <c r="C18" s="85">
        <v>0.95</v>
      </c>
      <c r="D18" s="86">
        <v>8.74</v>
      </c>
      <c r="E18" s="86" t="s">
        <v>201</v>
      </c>
    </row>
    <row r="19" spans="1:5" ht="15.75" customHeight="1" x14ac:dyDescent="0.25">
      <c r="A19" s="53" t="s">
        <v>174</v>
      </c>
      <c r="B19" s="85">
        <v>0.58200000000000007</v>
      </c>
      <c r="C19" s="85">
        <f>(1-food_insecure)*0.95</f>
        <v>0.89584999999999992</v>
      </c>
      <c r="D19" s="86">
        <v>8.74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9.6999999999999993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23.61</v>
      </c>
      <c r="E22" s="86" t="s">
        <v>201</v>
      </c>
    </row>
    <row r="23" spans="1:5" ht="15.75" customHeight="1" x14ac:dyDescent="0.25">
      <c r="A23" s="53" t="s">
        <v>34</v>
      </c>
      <c r="B23" s="85">
        <v>3.1E-2</v>
      </c>
      <c r="C23" s="85">
        <v>0.95</v>
      </c>
      <c r="D23" s="86">
        <v>4.4800000000000004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19.600000000000001</v>
      </c>
      <c r="E24" s="86" t="s">
        <v>201</v>
      </c>
    </row>
    <row r="25" spans="1:5" ht="15.75" customHeight="1" x14ac:dyDescent="0.25">
      <c r="A25" s="53" t="s">
        <v>87</v>
      </c>
      <c r="B25" s="85">
        <v>0.41499999999999998</v>
      </c>
      <c r="C25" s="85">
        <v>0.95</v>
      </c>
      <c r="D25" s="86">
        <v>19.600000000000001</v>
      </c>
      <c r="E25" s="86" t="s">
        <v>201</v>
      </c>
    </row>
    <row r="26" spans="1:5" ht="15.75" customHeight="1" x14ac:dyDescent="0.25">
      <c r="A26" s="53" t="s">
        <v>137</v>
      </c>
      <c r="B26" s="85">
        <v>0.32899999999999996</v>
      </c>
      <c r="C26" s="85">
        <v>0.95</v>
      </c>
      <c r="D26" s="86">
        <v>5.34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19.600000000000001</v>
      </c>
      <c r="E27" s="86" t="s">
        <v>201</v>
      </c>
    </row>
    <row r="28" spans="1:5" ht="15.75" customHeight="1" x14ac:dyDescent="0.25">
      <c r="A28" s="53" t="s">
        <v>84</v>
      </c>
      <c r="B28" s="85">
        <v>0.38799999999999996</v>
      </c>
      <c r="C28" s="85">
        <v>0.95</v>
      </c>
      <c r="D28" s="86">
        <v>0.88</v>
      </c>
      <c r="E28" s="86" t="s">
        <v>201</v>
      </c>
    </row>
    <row r="29" spans="1:5" ht="15.75" customHeight="1" x14ac:dyDescent="0.25">
      <c r="A29" s="53" t="s">
        <v>58</v>
      </c>
      <c r="B29" s="85">
        <v>0.58200000000000007</v>
      </c>
      <c r="C29" s="85">
        <v>0.95</v>
      </c>
      <c r="D29" s="86">
        <v>111.61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319.5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319.5</v>
      </c>
      <c r="E31" s="86" t="s">
        <v>201</v>
      </c>
    </row>
    <row r="32" spans="1:5" ht="15.75" customHeight="1" x14ac:dyDescent="0.25">
      <c r="A32" s="53" t="s">
        <v>28</v>
      </c>
      <c r="B32" s="85">
        <v>0.62</v>
      </c>
      <c r="C32" s="85">
        <v>0.95</v>
      </c>
      <c r="D32" s="86">
        <v>1.44</v>
      </c>
      <c r="E32" s="86" t="s">
        <v>201</v>
      </c>
    </row>
    <row r="33" spans="1:6" ht="15.75" customHeight="1" x14ac:dyDescent="0.25">
      <c r="A33" s="53" t="s">
        <v>83</v>
      </c>
      <c r="B33" s="85">
        <v>0.75599999999999989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0.43700000000000006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0.73099999999999998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0.89300000000000002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0.16300000000000001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1.1000000000000001E-2</v>
      </c>
      <c r="C38" s="85">
        <v>0.95</v>
      </c>
      <c r="D38" s="86">
        <v>2.0699999999999998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1.46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2020-09-03T23:47:39Z</dcterms:modified>
</cp:coreProperties>
</file>