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E010B093-BE37-454E-8A84-E02493C677CB}" xr6:coauthVersionLast="45" xr6:coauthVersionMax="45" xr10:uidLastSave="{00000000-0000-0000-0000-000000000000}"/>
  <bookViews>
    <workbookView xWindow="12465" yWindow="-13875" windowWidth="23250" windowHeight="12570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<sst xmlns="http://schemas.openxmlformats.org/spreadsheetml/2006/main" count="1115" uniqueCount="272">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</sst>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763420</v>
      </c>
    </row>
    <row r="8" spans="1:3" ht="15" customHeight="1" x14ac:dyDescent="0.25">
      <c r="B8" s="7" t="s">
        <v>106</v>
      </c>
      <c r="C8" s="66">
        <v>0.22699999999999998</v>
      </c>
    </row>
    <row r="9" spans="1:3" ht="15" customHeight="1" x14ac:dyDescent="0.25">
      <c r="B9" s="9" t="s">
        <v>107</v>
      </c>
      <c r="C9" s="67">
        <v>0.4032</v>
      </c>
    </row>
    <row r="10" spans="1:3" ht="15" customHeight="1" x14ac:dyDescent="0.25">
      <c r="B10" s="9" t="s">
        <v>105</v>
      </c>
      <c r="C10" s="67">
        <v>0.59812629699706998</v>
      </c>
    </row>
    <row r="11" spans="1:3" ht="15" customHeight="1" x14ac:dyDescent="0.25">
      <c r="B11" s="7" t="s">
        <v>108</v>
      </c>
      <c r="C11" s="66">
        <v>0.36899999999999999</v>
      </c>
    </row>
    <row r="12" spans="1:3" ht="15" customHeight="1" x14ac:dyDescent="0.25">
      <c r="B12" s="7" t="s">
        <v>109</v>
      </c>
      <c r="C12" s="66">
        <v>0.54400000000000004</v>
      </c>
    </row>
    <row r="13" spans="1:3" ht="15" customHeight="1" x14ac:dyDescent="0.25">
      <c r="B13" s="7" t="s">
        <v>110</v>
      </c>
      <c r="C13" s="66">
        <v>0.38700000000000001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0.12590000000000001</v>
      </c>
    </row>
    <row r="24" spans="1:3" ht="15" customHeight="1" x14ac:dyDescent="0.25">
      <c r="B24" s="20" t="s">
        <v>102</v>
      </c>
      <c r="C24" s="67">
        <v>0.54390000000000005</v>
      </c>
    </row>
    <row r="25" spans="1:3" ht="15" customHeight="1" x14ac:dyDescent="0.25">
      <c r="B25" s="20" t="s">
        <v>103</v>
      </c>
      <c r="C25" s="67">
        <v>0.28079999999999999</v>
      </c>
    </row>
    <row r="26" spans="1:3" ht="15" customHeight="1" x14ac:dyDescent="0.25">
      <c r="B26" s="20" t="s">
        <v>104</v>
      </c>
      <c r="C26" s="67">
        <v>4.9400000000000006E-2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0.29199999999999998</v>
      </c>
    </row>
    <row r="30" spans="1:3" ht="14.25" customHeight="1" x14ac:dyDescent="0.25">
      <c r="B30" s="30" t="s">
        <v>76</v>
      </c>
      <c r="C30" s="69">
        <v>5.7999999999999996E-2</v>
      </c>
    </row>
    <row r="31" spans="1:3" ht="14.25" customHeight="1" x14ac:dyDescent="0.25">
      <c r="B31" s="30" t="s">
        <v>77</v>
      </c>
      <c r="C31" s="69">
        <v>0.12</v>
      </c>
    </row>
    <row r="32" spans="1:3" ht="14.25" customHeight="1" x14ac:dyDescent="0.25">
      <c r="B32" s="30" t="s">
        <v>78</v>
      </c>
      <c r="C32" s="69">
        <v>0.53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28.2</v>
      </c>
    </row>
    <row r="38" spans="1:5" ht="15" customHeight="1" x14ac:dyDescent="0.25">
      <c r="B38" s="16" t="s">
        <v>91</v>
      </c>
      <c r="C38" s="68">
        <v>48.6</v>
      </c>
      <c r="D38" s="17"/>
      <c r="E38" s="18"/>
    </row>
    <row r="39" spans="1:5" ht="15" customHeight="1" x14ac:dyDescent="0.25">
      <c r="B39" s="16" t="s">
        <v>90</v>
      </c>
      <c r="C39" s="68">
        <v>63.4</v>
      </c>
      <c r="D39" s="17"/>
      <c r="E39" s="17"/>
    </row>
    <row r="40" spans="1:5" ht="15" customHeight="1" x14ac:dyDescent="0.25">
      <c r="B40" s="16" t="s">
        <v>171</v>
      </c>
      <c r="C40" s="68">
        <v>1.97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23.7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2.4E-2</v>
      </c>
      <c r="D45" s="17"/>
    </row>
    <row r="46" spans="1:5" ht="15.75" customHeight="1" x14ac:dyDescent="0.25">
      <c r="B46" s="16" t="s">
        <v>11</v>
      </c>
      <c r="C46" s="67">
        <v>8.3699999999999997E-2</v>
      </c>
      <c r="D46" s="17"/>
    </row>
    <row r="47" spans="1:5" ht="15.75" customHeight="1" x14ac:dyDescent="0.25">
      <c r="B47" s="16" t="s">
        <v>12</v>
      </c>
      <c r="C47" s="67">
        <v>0.2039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0.68840000000000001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2.3427557104224999</v>
      </c>
      <c r="D51" s="17"/>
    </row>
    <row r="52" spans="1:4" ht="15" customHeight="1" x14ac:dyDescent="0.25">
      <c r="B52" s="16" t="s">
        <v>125</v>
      </c>
      <c r="C52" s="65">
        <v>2.43429708685</v>
      </c>
    </row>
    <row r="53" spans="1:4" ht="15.75" customHeight="1" x14ac:dyDescent="0.25">
      <c r="B53" s="16" t="s">
        <v>126</v>
      </c>
      <c r="C53" s="65">
        <v>2.43429708685</v>
      </c>
    </row>
    <row r="54" spans="1:4" ht="15.75" customHeight="1" x14ac:dyDescent="0.25">
      <c r="B54" s="16" t="s">
        <v>127</v>
      </c>
      <c r="C54" s="65">
        <v>1.5990824698500001</v>
      </c>
    </row>
    <row r="55" spans="1:4" ht="15.75" customHeight="1" x14ac:dyDescent="0.25">
      <c r="B55" s="16" t="s">
        <v>128</v>
      </c>
      <c r="C55" s="65">
        <v>1.5990824698500001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0.51095348104591121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2.3427557104224999</v>
      </c>
      <c r="C2" s="26">
        <f>'Baseline year population inputs'!C52</f>
        <v>2.43429708685</v>
      </c>
      <c r="D2" s="26">
        <f>'Baseline year population inputs'!C53</f>
        <v>2.43429708685</v>
      </c>
      <c r="E2" s="26">
        <f>'Baseline year population inputs'!C54</f>
        <v>1.5990824698500001</v>
      </c>
      <c r="F2" s="26">
        <f>'Baseline year population inputs'!C55</f>
        <v>1.5990824698500001</v>
      </c>
    </row>
    <row r="3" spans="1:6" ht="15.75" customHeight="1" x14ac:dyDescent="0.25">
      <c r="A3" s="3" t="s">
        <v>65</v>
      </c>
      <c r="B3" s="26">
        <f>frac_mam_1month * 2.6</f>
        <v>0.17992</v>
      </c>
      <c r="C3" s="26">
        <f>frac_mam_1_5months * 2.6</f>
        <v>0.17992</v>
      </c>
      <c r="D3" s="26">
        <f>frac_mam_6_11months * 2.6</f>
        <v>0.21943999999999997</v>
      </c>
      <c r="E3" s="26">
        <f>frac_mam_12_23months * 2.6</f>
        <v>0.16666000000000003</v>
      </c>
      <c r="F3" s="26">
        <f>frac_mam_24_59months * 2.6</f>
        <v>0.14169999999999999</v>
      </c>
    </row>
    <row r="4" spans="1:6" ht="15.75" customHeight="1" x14ac:dyDescent="0.25">
      <c r="A4" s="3" t="s">
        <v>66</v>
      </c>
      <c r="B4" s="26">
        <f>frac_sam_1month * 2.6</f>
        <v>8.2680000000000003E-2</v>
      </c>
      <c r="C4" s="26">
        <f>frac_sam_1_5months * 2.6</f>
        <v>8.2680000000000003E-2</v>
      </c>
      <c r="D4" s="26">
        <f>frac_sam_6_11months * 2.6</f>
        <v>7.9820000000000002E-2</v>
      </c>
      <c r="E4" s="26">
        <f>frac_sam_12_23months * 2.6</f>
        <v>8.1900000000000001E-2</v>
      </c>
      <c r="F4" s="26">
        <f>frac_sam_24_59months * 2.6</f>
        <v>7.4620000000000006E-2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0.22699999999999998</v>
      </c>
      <c r="E2" s="93">
        <f>food_insecure</f>
        <v>0.22699999999999998</v>
      </c>
      <c r="F2" s="93">
        <f>food_insecure</f>
        <v>0.22699999999999998</v>
      </c>
      <c r="G2" s="93">
        <f>food_insecure</f>
        <v>0.22699999999999998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0.22699999999999998</v>
      </c>
      <c r="F5" s="93">
        <f>food_insecure</f>
        <v>0.22699999999999998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2.3427557104224999</v>
      </c>
      <c r="D7" s="93">
        <f>diarrhoea_1_5mo</f>
        <v>2.43429708685</v>
      </c>
      <c r="E7" s="93">
        <f>diarrhoea_6_11mo</f>
        <v>2.43429708685</v>
      </c>
      <c r="F7" s="93">
        <f>diarrhoea_12_23mo</f>
        <v>1.5990824698500001</v>
      </c>
      <c r="G7" s="93">
        <f>diarrhoea_24_59mo</f>
        <v>1.5990824698500001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0.22699999999999998</v>
      </c>
      <c r="F8" s="93">
        <f>food_insecure</f>
        <v>0.22699999999999998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2.3427557104224999</v>
      </c>
      <c r="D12" s="93">
        <f>diarrhoea_1_5mo</f>
        <v>2.43429708685</v>
      </c>
      <c r="E12" s="93">
        <f>diarrhoea_6_11mo</f>
        <v>2.43429708685</v>
      </c>
      <c r="F12" s="93">
        <f>diarrhoea_12_23mo</f>
        <v>1.5990824698500001</v>
      </c>
      <c r="G12" s="93">
        <f>diarrhoea_24_59mo</f>
        <v>1.5990824698500001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0.22699999999999998</v>
      </c>
      <c r="I15" s="93">
        <f>food_insecure</f>
        <v>0.22699999999999998</v>
      </c>
      <c r="J15" s="93">
        <f>food_insecure</f>
        <v>0.22699999999999998</v>
      </c>
      <c r="K15" s="93">
        <f>food_insecure</f>
        <v>0.22699999999999998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0.36899999999999999</v>
      </c>
      <c r="I18" s="93">
        <f>frac_PW_health_facility</f>
        <v>0.36899999999999999</v>
      </c>
      <c r="J18" s="93">
        <f>frac_PW_health_facility</f>
        <v>0.36899999999999999</v>
      </c>
      <c r="K18" s="93">
        <f>frac_PW_health_facility</f>
        <v>0.36899999999999999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0.4032</v>
      </c>
      <c r="I19" s="93">
        <f>frac_malaria_risk</f>
        <v>0.4032</v>
      </c>
      <c r="J19" s="93">
        <f>frac_malaria_risk</f>
        <v>0.4032</v>
      </c>
      <c r="K19" s="93">
        <f>frac_malaria_risk</f>
        <v>0.4032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0.38700000000000001</v>
      </c>
      <c r="M24" s="93">
        <f>famplan_unmet_need</f>
        <v>0.38700000000000001</v>
      </c>
      <c r="N24" s="93">
        <f>famplan_unmet_need</f>
        <v>0.38700000000000001</v>
      </c>
      <c r="O24" s="93">
        <f>famplan_unmet_need</f>
        <v>0.38700000000000001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0.21607543389358538</v>
      </c>
      <c r="M25" s="93">
        <f>(1-food_insecure)*(0.49)+food_insecure*(0.7)</f>
        <v>0.53766999999999998</v>
      </c>
      <c r="N25" s="93">
        <f>(1-food_insecure)*(0.49)+food_insecure*(0.7)</f>
        <v>0.53766999999999998</v>
      </c>
      <c r="O25" s="93">
        <f>(1-food_insecure)*(0.49)+food_insecure*(0.7)</f>
        <v>0.53766999999999998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9.2603757382965168E-2</v>
      </c>
      <c r="M26" s="93">
        <f>(1-food_insecure)*(0.21)+food_insecure*(0.3)</f>
        <v>0.23043</v>
      </c>
      <c r="N26" s="93">
        <f>(1-food_insecure)*(0.21)+food_insecure*(0.3)</f>
        <v>0.23043</v>
      </c>
      <c r="O26" s="93">
        <f>(1-food_insecure)*(0.21)+food_insecure*(0.3)</f>
        <v>0.23043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9.3194511726379464E-2</v>
      </c>
      <c r="M27" s="93">
        <f>(1-food_insecure)*(0.3)</f>
        <v>0.2319</v>
      </c>
      <c r="N27" s="93">
        <f>(1-food_insecure)*(0.3)</f>
        <v>0.2319</v>
      </c>
      <c r="O27" s="93">
        <f>(1-food_insecure)*(0.3)</f>
        <v>0.2319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0.59812629699706998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0.4032</v>
      </c>
      <c r="D34" s="93">
        <f t="shared" si="3"/>
        <v>0.4032</v>
      </c>
      <c r="E34" s="93">
        <f t="shared" si="3"/>
        <v>0.4032</v>
      </c>
      <c r="F34" s="93">
        <f t="shared" si="3"/>
        <v>0.4032</v>
      </c>
      <c r="G34" s="93">
        <f t="shared" si="3"/>
        <v>0.4032</v>
      </c>
      <c r="H34" s="93">
        <f t="shared" si="3"/>
        <v>0.4032</v>
      </c>
      <c r="I34" s="93">
        <f t="shared" si="3"/>
        <v>0.4032</v>
      </c>
      <c r="J34" s="93">
        <f t="shared" si="3"/>
        <v>0.4032</v>
      </c>
      <c r="K34" s="93">
        <f t="shared" si="3"/>
        <v>0.4032</v>
      </c>
      <c r="L34" s="93">
        <f t="shared" si="3"/>
        <v>0.4032</v>
      </c>
      <c r="M34" s="93">
        <f t="shared" si="3"/>
        <v>0.4032</v>
      </c>
      <c r="N34" s="93">
        <f t="shared" si="3"/>
        <v>0.4032</v>
      </c>
      <c r="O34" s="93">
        <f t="shared" si="3"/>
        <v>0.4032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164032</v>
      </c>
      <c r="C2" s="75">
        <v>346000</v>
      </c>
      <c r="D2" s="75">
        <v>674000</v>
      </c>
      <c r="E2" s="75">
        <v>540000</v>
      </c>
      <c r="F2" s="75">
        <v>385000</v>
      </c>
      <c r="G2" s="22">
        <f t="shared" ref="G2:G40" si="0">C2+D2+E2+F2</f>
        <v>1945000</v>
      </c>
      <c r="H2" s="22">
        <f t="shared" ref="H2:H40" si="1">(B2 + stillbirth*B2/(1000-stillbirth))/(1-abortion)</f>
        <v>193119.45993611819</v>
      </c>
      <c r="I2" s="22">
        <f>G2-H2</f>
        <v>1751880.5400638818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163416</v>
      </c>
      <c r="C3" s="75">
        <v>348000</v>
      </c>
      <c r="D3" s="75">
        <v>675000</v>
      </c>
      <c r="E3" s="75">
        <v>556000</v>
      </c>
      <c r="F3" s="75">
        <v>397000</v>
      </c>
      <c r="G3" s="22">
        <f t="shared" si="0"/>
        <v>1976000</v>
      </c>
      <c r="H3" s="22">
        <f t="shared" si="1"/>
        <v>192394.22591275294</v>
      </c>
      <c r="I3" s="22">
        <f t="shared" ref="I3:I15" si="3">G3-H3</f>
        <v>1783605.774087247</v>
      </c>
    </row>
    <row r="4" spans="1:9" ht="15.75" customHeight="1" x14ac:dyDescent="0.25">
      <c r="A4" s="92">
        <f t="shared" si="2"/>
        <v>2022</v>
      </c>
      <c r="B4" s="74">
        <v>162970</v>
      </c>
      <c r="C4" s="75">
        <v>351000</v>
      </c>
      <c r="D4" s="75">
        <v>673000</v>
      </c>
      <c r="E4" s="75">
        <v>572000</v>
      </c>
      <c r="F4" s="75">
        <v>409000</v>
      </c>
      <c r="G4" s="22">
        <f t="shared" si="0"/>
        <v>2005000</v>
      </c>
      <c r="H4" s="22">
        <f t="shared" si="1"/>
        <v>191869.13764258914</v>
      </c>
      <c r="I4" s="22">
        <f t="shared" si="3"/>
        <v>1813130.8623574108</v>
      </c>
    </row>
    <row r="5" spans="1:9" ht="15.75" customHeight="1" x14ac:dyDescent="0.25">
      <c r="A5" s="92" t="str">
        <f t="shared" si="2"/>
        <v/>
      </c>
      <c r="B5" s="74">
        <v>153660.72</v>
      </c>
      <c r="C5" s="75">
        <v>355000</v>
      </c>
      <c r="D5" s="75">
        <v>670000</v>
      </c>
      <c r="E5" s="75">
        <v>588000</v>
      </c>
      <c r="F5" s="75">
        <v>422000</v>
      </c>
      <c r="G5" s="22">
        <f t="shared" si="0"/>
        <v>2035000</v>
      </c>
      <c r="H5" s="22">
        <f t="shared" si="1"/>
        <v>180909.06201104098</v>
      </c>
      <c r="I5" s="22">
        <f t="shared" si="3"/>
        <v>1854090.937988959</v>
      </c>
    </row>
    <row r="6" spans="1:9" ht="15.75" customHeight="1" x14ac:dyDescent="0.25">
      <c r="A6" s="92" t="str">
        <f t="shared" si="2"/>
        <v/>
      </c>
      <c r="B6" s="74">
        <v>152140.61199999996</v>
      </c>
      <c r="C6" s="75">
        <v>359000</v>
      </c>
      <c r="D6" s="75">
        <v>667000</v>
      </c>
      <c r="E6" s="75">
        <v>600000</v>
      </c>
      <c r="F6" s="75">
        <v>434000</v>
      </c>
      <c r="G6" s="22">
        <f t="shared" si="0"/>
        <v>2060000</v>
      </c>
      <c r="H6" s="22">
        <f t="shared" si="1"/>
        <v>179119.39636040831</v>
      </c>
      <c r="I6" s="22">
        <f t="shared" si="3"/>
        <v>1880880.6036395917</v>
      </c>
    </row>
    <row r="7" spans="1:9" ht="15.75" customHeight="1" x14ac:dyDescent="0.25">
      <c r="A7" s="92" t="str">
        <f t="shared" si="2"/>
        <v/>
      </c>
      <c r="B7" s="74">
        <v>150539.9</v>
      </c>
      <c r="C7" s="75">
        <v>362000</v>
      </c>
      <c r="D7" s="75">
        <v>666000</v>
      </c>
      <c r="E7" s="75">
        <v>612000</v>
      </c>
      <c r="F7" s="75">
        <v>448000</v>
      </c>
      <c r="G7" s="22">
        <f t="shared" si="0"/>
        <v>2088000</v>
      </c>
      <c r="H7" s="22">
        <f t="shared" si="1"/>
        <v>177234.83336688718</v>
      </c>
      <c r="I7" s="22">
        <f t="shared" si="3"/>
        <v>1910765.1666331128</v>
      </c>
    </row>
    <row r="8" spans="1:9" ht="15.75" customHeight="1" x14ac:dyDescent="0.25">
      <c r="A8" s="92" t="str">
        <f t="shared" si="2"/>
        <v/>
      </c>
      <c r="B8" s="74">
        <v>149347.101</v>
      </c>
      <c r="C8" s="75">
        <v>364000</v>
      </c>
      <c r="D8" s="75">
        <v>666000</v>
      </c>
      <c r="E8" s="75">
        <v>622000</v>
      </c>
      <c r="F8" s="75">
        <v>463000</v>
      </c>
      <c r="G8" s="22">
        <f t="shared" si="0"/>
        <v>2115000</v>
      </c>
      <c r="H8" s="22">
        <f t="shared" si="1"/>
        <v>175830.51775351696</v>
      </c>
      <c r="I8" s="22">
        <f t="shared" si="3"/>
        <v>1939169.482246483</v>
      </c>
    </row>
    <row r="9" spans="1:9" ht="15.75" customHeight="1" x14ac:dyDescent="0.25">
      <c r="A9" s="92" t="str">
        <f t="shared" si="2"/>
        <v/>
      </c>
      <c r="B9" s="74">
        <v>148069.72800000003</v>
      </c>
      <c r="C9" s="75">
        <v>364000</v>
      </c>
      <c r="D9" s="75">
        <v>668000</v>
      </c>
      <c r="E9" s="75">
        <v>630000</v>
      </c>
      <c r="F9" s="75">
        <v>478000</v>
      </c>
      <c r="G9" s="22">
        <f t="shared" si="0"/>
        <v>2140000</v>
      </c>
      <c r="H9" s="22">
        <f t="shared" si="1"/>
        <v>174326.63080525704</v>
      </c>
      <c r="I9" s="22">
        <f t="shared" si="3"/>
        <v>1965673.369194743</v>
      </c>
    </row>
    <row r="10" spans="1:9" ht="15.75" customHeight="1" x14ac:dyDescent="0.25">
      <c r="A10" s="92" t="str">
        <f t="shared" si="2"/>
        <v/>
      </c>
      <c r="B10" s="74">
        <v>146690.31300000002</v>
      </c>
      <c r="C10" s="75">
        <v>364000</v>
      </c>
      <c r="D10" s="75">
        <v>670000</v>
      </c>
      <c r="E10" s="75">
        <v>636000</v>
      </c>
      <c r="F10" s="75">
        <v>493000</v>
      </c>
      <c r="G10" s="22">
        <f t="shared" si="0"/>
        <v>2163000</v>
      </c>
      <c r="H10" s="22">
        <f t="shared" si="1"/>
        <v>172702.60695730188</v>
      </c>
      <c r="I10" s="22">
        <f t="shared" si="3"/>
        <v>1990297.393042698</v>
      </c>
    </row>
    <row r="11" spans="1:9" ht="15.75" customHeight="1" x14ac:dyDescent="0.25">
      <c r="A11" s="92" t="str">
        <f t="shared" si="2"/>
        <v/>
      </c>
      <c r="B11" s="74">
        <v>145211.11800000002</v>
      </c>
      <c r="C11" s="75">
        <v>364000</v>
      </c>
      <c r="D11" s="75">
        <v>673000</v>
      </c>
      <c r="E11" s="75">
        <v>640000</v>
      </c>
      <c r="F11" s="75">
        <v>508000</v>
      </c>
      <c r="G11" s="22">
        <f t="shared" si="0"/>
        <v>2185000</v>
      </c>
      <c r="H11" s="22">
        <f t="shared" si="1"/>
        <v>170961.10932549706</v>
      </c>
      <c r="I11" s="22">
        <f t="shared" si="3"/>
        <v>2014038.8906745031</v>
      </c>
    </row>
    <row r="12" spans="1:9" ht="15.75" customHeight="1" x14ac:dyDescent="0.25">
      <c r="A12" s="92" t="str">
        <f t="shared" si="2"/>
        <v/>
      </c>
      <c r="B12" s="74">
        <v>143634.405</v>
      </c>
      <c r="C12" s="75">
        <v>364000</v>
      </c>
      <c r="D12" s="75">
        <v>677000</v>
      </c>
      <c r="E12" s="75">
        <v>642000</v>
      </c>
      <c r="F12" s="75">
        <v>524000</v>
      </c>
      <c r="G12" s="22">
        <f t="shared" si="0"/>
        <v>2207000</v>
      </c>
      <c r="H12" s="22">
        <f t="shared" si="1"/>
        <v>169104.8010256881</v>
      </c>
      <c r="I12" s="22">
        <f t="shared" si="3"/>
        <v>2037895.1989743118</v>
      </c>
    </row>
    <row r="13" spans="1:9" ht="15.75" customHeight="1" x14ac:dyDescent="0.25">
      <c r="A13" s="92" t="str">
        <f t="shared" si="2"/>
        <v/>
      </c>
      <c r="B13" s="74">
        <v>345000</v>
      </c>
      <c r="C13" s="75">
        <v>673000</v>
      </c>
      <c r="D13" s="75">
        <v>525000</v>
      </c>
      <c r="E13" s="75">
        <v>374000</v>
      </c>
      <c r="F13" s="75">
        <v>4.8623659499999992E-2</v>
      </c>
      <c r="G13" s="22">
        <f t="shared" si="0"/>
        <v>1572000.0486236594</v>
      </c>
      <c r="H13" s="22">
        <f t="shared" si="1"/>
        <v>406178.14620294073</v>
      </c>
      <c r="I13" s="22">
        <f t="shared" si="3"/>
        <v>1165821.9024207187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4.8623659499999992E-2</v>
      </c>
    </row>
    <row r="4" spans="1:8" ht="15.75" customHeight="1" x14ac:dyDescent="0.25">
      <c r="B4" s="24" t="s">
        <v>7</v>
      </c>
      <c r="C4" s="76">
        <v>0.13058240858071474</v>
      </c>
    </row>
    <row r="5" spans="1:8" ht="15.75" customHeight="1" x14ac:dyDescent="0.25">
      <c r="B5" s="24" t="s">
        <v>8</v>
      </c>
      <c r="C5" s="76">
        <v>0.1644876982650636</v>
      </c>
    </row>
    <row r="6" spans="1:8" ht="15.75" customHeight="1" x14ac:dyDescent="0.25">
      <c r="B6" s="24" t="s">
        <v>10</v>
      </c>
      <c r="C6" s="76">
        <v>0.11228760820342107</v>
      </c>
    </row>
    <row r="7" spans="1:8" ht="15.75" customHeight="1" x14ac:dyDescent="0.25">
      <c r="B7" s="24" t="s">
        <v>13</v>
      </c>
      <c r="C7" s="76">
        <v>0.24091062873383173</v>
      </c>
    </row>
    <row r="8" spans="1:8" ht="15.75" customHeight="1" x14ac:dyDescent="0.25">
      <c r="B8" s="24" t="s">
        <v>14</v>
      </c>
      <c r="C8" s="76">
        <v>3.7469751068883572E-3</v>
      </c>
    </row>
    <row r="9" spans="1:8" ht="15.75" customHeight="1" x14ac:dyDescent="0.25">
      <c r="B9" s="24" t="s">
        <v>27</v>
      </c>
      <c r="C9" s="76">
        <v>0.15044767396464925</v>
      </c>
    </row>
    <row r="10" spans="1:8" ht="15.75" customHeight="1" x14ac:dyDescent="0.25">
      <c r="B10" s="24" t="s">
        <v>15</v>
      </c>
      <c r="C10" s="76">
        <v>0.14891334764543118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0.146960871974222</v>
      </c>
      <c r="D14" s="76">
        <v>0.146960871974222</v>
      </c>
      <c r="E14" s="76">
        <v>0.17512424231495496</v>
      </c>
      <c r="F14" s="76">
        <v>0.17512424231495496</v>
      </c>
    </row>
    <row r="15" spans="1:8" ht="15.75" customHeight="1" x14ac:dyDescent="0.25">
      <c r="B15" s="24" t="s">
        <v>16</v>
      </c>
      <c r="C15" s="76">
        <v>0.40495383024951404</v>
      </c>
      <c r="D15" s="76">
        <v>0.40495383024951404</v>
      </c>
      <c r="E15" s="76">
        <v>0.24183662948367901</v>
      </c>
      <c r="F15" s="76">
        <v>0.24183662948367901</v>
      </c>
    </row>
    <row r="16" spans="1:8" ht="15.75" customHeight="1" x14ac:dyDescent="0.25">
      <c r="B16" s="24" t="s">
        <v>17</v>
      </c>
      <c r="C16" s="76">
        <v>4.8574112296494602E-2</v>
      </c>
      <c r="D16" s="76">
        <v>4.8574112296494602E-2</v>
      </c>
      <c r="E16" s="76">
        <v>3.43842963510309E-2</v>
      </c>
      <c r="F16" s="76">
        <v>3.43842963510309E-2</v>
      </c>
    </row>
    <row r="17" spans="1:8" ht="15.75" customHeight="1" x14ac:dyDescent="0.25">
      <c r="B17" s="24" t="s">
        <v>18</v>
      </c>
      <c r="C17" s="76">
        <v>4.8165721262703404E-3</v>
      </c>
      <c r="D17" s="76">
        <v>4.8165721262703404E-3</v>
      </c>
      <c r="E17" s="76">
        <v>2.7724220628715105E-2</v>
      </c>
      <c r="F17" s="76">
        <v>2.7724220628715105E-2</v>
      </c>
    </row>
    <row r="18" spans="1:8" ht="15.75" customHeight="1" x14ac:dyDescent="0.25">
      <c r="B18" s="24" t="s">
        <v>19</v>
      </c>
      <c r="C18" s="76">
        <v>3.31731210195005E-4</v>
      </c>
      <c r="D18" s="76">
        <v>3.31731210195005E-4</v>
      </c>
      <c r="E18" s="76">
        <v>4.7532062437937399E-4</v>
      </c>
      <c r="F18" s="76">
        <v>4.7532062437937399E-4</v>
      </c>
    </row>
    <row r="19" spans="1:8" ht="15.75" customHeight="1" x14ac:dyDescent="0.25">
      <c r="B19" s="24" t="s">
        <v>20</v>
      </c>
      <c r="C19" s="76">
        <v>1.7129650087723901E-2</v>
      </c>
      <c r="D19" s="76">
        <v>1.7129650087723901E-2</v>
      </c>
      <c r="E19" s="76">
        <v>4.1211645527885601E-2</v>
      </c>
      <c r="F19" s="76">
        <v>4.1211645527885601E-2</v>
      </c>
    </row>
    <row r="20" spans="1:8" ht="15.75" customHeight="1" x14ac:dyDescent="0.25">
      <c r="B20" s="24" t="s">
        <v>21</v>
      </c>
      <c r="C20" s="76">
        <v>3.4433513835164702E-3</v>
      </c>
      <c r="D20" s="76">
        <v>3.4433513835164702E-3</v>
      </c>
      <c r="E20" s="76">
        <v>3.9982567455281399E-2</v>
      </c>
      <c r="F20" s="76">
        <v>3.9982567455281399E-2</v>
      </c>
    </row>
    <row r="21" spans="1:8" ht="15.75" customHeight="1" x14ac:dyDescent="0.25">
      <c r="B21" s="24" t="s">
        <v>22</v>
      </c>
      <c r="C21" s="76">
        <v>6.1333291331220598E-2</v>
      </c>
      <c r="D21" s="76">
        <v>6.1333291331220598E-2</v>
      </c>
      <c r="E21" s="76">
        <v>0.17033511520233099</v>
      </c>
      <c r="F21" s="76">
        <v>0.17033511520233099</v>
      </c>
    </row>
    <row r="22" spans="1:8" ht="15.75" customHeight="1" x14ac:dyDescent="0.25">
      <c r="B22" s="24" t="s">
        <v>23</v>
      </c>
      <c r="C22" s="76">
        <v>0.31245658934084308</v>
      </c>
      <c r="D22" s="76">
        <v>0.31245658934084308</v>
      </c>
      <c r="E22" s="76">
        <v>0.2689259624117426</v>
      </c>
      <c r="F22" s="76">
        <v>0.2689259624117426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4.7899999999999998E-2</v>
      </c>
    </row>
    <row r="27" spans="1:8" ht="15.75" customHeight="1" x14ac:dyDescent="0.25">
      <c r="B27" s="24" t="s">
        <v>39</v>
      </c>
      <c r="C27" s="76">
        <v>1.8500000000000003E-2</v>
      </c>
    </row>
    <row r="28" spans="1:8" ht="15.75" customHeight="1" x14ac:dyDescent="0.25">
      <c r="B28" s="24" t="s">
        <v>40</v>
      </c>
      <c r="C28" s="76">
        <v>0.22889999999999999</v>
      </c>
    </row>
    <row r="29" spans="1:8" ht="15.75" customHeight="1" x14ac:dyDescent="0.25">
      <c r="B29" s="24" t="s">
        <v>41</v>
      </c>
      <c r="C29" s="76">
        <v>0.1384</v>
      </c>
    </row>
    <row r="30" spans="1:8" ht="15.75" customHeight="1" x14ac:dyDescent="0.25">
      <c r="B30" s="24" t="s">
        <v>42</v>
      </c>
      <c r="C30" s="76">
        <v>4.9200000000000001E-2</v>
      </c>
    </row>
    <row r="31" spans="1:8" ht="15.75" customHeight="1" x14ac:dyDescent="0.25">
      <c r="B31" s="24" t="s">
        <v>43</v>
      </c>
      <c r="C31" s="76">
        <v>7.0300000000000001E-2</v>
      </c>
    </row>
    <row r="32" spans="1:8" ht="15.75" customHeight="1" x14ac:dyDescent="0.25">
      <c r="B32" s="24" t="s">
        <v>44</v>
      </c>
      <c r="C32" s="76">
        <v>0.14910000000000001</v>
      </c>
    </row>
    <row r="33" spans="2:3" ht="15.75" customHeight="1" x14ac:dyDescent="0.25">
      <c r="B33" s="24" t="s">
        <v>45</v>
      </c>
      <c r="C33" s="76">
        <v>0.12429999999999999</v>
      </c>
    </row>
    <row r="34" spans="2:3" ht="15.75" customHeight="1" x14ac:dyDescent="0.25">
      <c r="B34" s="24" t="s">
        <v>46</v>
      </c>
      <c r="C34" s="76">
        <v>0.1734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0.54844139250000001</v>
      </c>
      <c r="D2" s="77">
        <v>0.62790000000000001</v>
      </c>
      <c r="E2" s="77">
        <v>0.53079999999999994</v>
      </c>
      <c r="F2" s="77">
        <v>0.3533</v>
      </c>
      <c r="G2" s="77">
        <v>0.32500000000000001</v>
      </c>
    </row>
    <row r="3" spans="1:15" ht="15.75" customHeight="1" x14ac:dyDescent="0.25">
      <c r="A3" s="5"/>
      <c r="B3" s="11" t="s">
        <v>118</v>
      </c>
      <c r="C3" s="77">
        <v>0.2243</v>
      </c>
      <c r="D3" s="77">
        <v>0.2243</v>
      </c>
      <c r="E3" s="77">
        <v>0.28160000000000002</v>
      </c>
      <c r="F3" s="77">
        <v>0.29339999999999999</v>
      </c>
      <c r="G3" s="77">
        <v>0.29680000000000001</v>
      </c>
    </row>
    <row r="4" spans="1:15" ht="15.75" customHeight="1" x14ac:dyDescent="0.25">
      <c r="A4" s="5"/>
      <c r="B4" s="11" t="s">
        <v>116</v>
      </c>
      <c r="C4" s="78">
        <v>7.7199999999999991E-2</v>
      </c>
      <c r="D4" s="78">
        <v>7.7300000000000008E-2</v>
      </c>
      <c r="E4" s="78">
        <v>0.11599999999999999</v>
      </c>
      <c r="F4" s="78">
        <v>0.20670000000000002</v>
      </c>
      <c r="G4" s="78">
        <v>0.23850000000000002</v>
      </c>
    </row>
    <row r="5" spans="1:15" ht="15.75" customHeight="1" x14ac:dyDescent="0.25">
      <c r="A5" s="5"/>
      <c r="B5" s="11" t="s">
        <v>119</v>
      </c>
      <c r="C5" s="78">
        <v>7.0499999999999993E-2</v>
      </c>
      <c r="D5" s="78">
        <v>7.0499999999999993E-2</v>
      </c>
      <c r="E5" s="78">
        <v>7.17E-2</v>
      </c>
      <c r="F5" s="78">
        <v>0.14660000000000001</v>
      </c>
      <c r="G5" s="78">
        <v>0.13980000000000001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0.72920000000000007</v>
      </c>
      <c r="D8" s="77">
        <v>0.72920000000000007</v>
      </c>
      <c r="E8" s="77">
        <v>0.68469999999999998</v>
      </c>
      <c r="F8" s="77">
        <v>0.68059999999999998</v>
      </c>
      <c r="G8" s="77">
        <v>0.68879999999999997</v>
      </c>
    </row>
    <row r="9" spans="1:15" ht="15.75" customHeight="1" x14ac:dyDescent="0.25">
      <c r="B9" s="7" t="s">
        <v>121</v>
      </c>
      <c r="C9" s="77">
        <v>0.1699</v>
      </c>
      <c r="D9" s="77">
        <v>0.1699</v>
      </c>
      <c r="E9" s="77">
        <v>0.20019999999999999</v>
      </c>
      <c r="F9" s="77">
        <v>0.22390000000000002</v>
      </c>
      <c r="G9" s="77">
        <v>0.22789999999999999</v>
      </c>
    </row>
    <row r="10" spans="1:15" ht="15.75" customHeight="1" x14ac:dyDescent="0.25">
      <c r="B10" s="7" t="s">
        <v>122</v>
      </c>
      <c r="C10" s="78">
        <v>6.9199999999999998E-2</v>
      </c>
      <c r="D10" s="78">
        <v>6.9199999999999998E-2</v>
      </c>
      <c r="E10" s="78">
        <v>8.4399999999999989E-2</v>
      </c>
      <c r="F10" s="78">
        <v>6.4100000000000004E-2</v>
      </c>
      <c r="G10" s="78">
        <v>5.45E-2</v>
      </c>
    </row>
    <row r="11" spans="1:15" ht="15.75" customHeight="1" x14ac:dyDescent="0.25">
      <c r="B11" s="7" t="s">
        <v>123</v>
      </c>
      <c r="C11" s="78">
        <v>3.1800000000000002E-2</v>
      </c>
      <c r="D11" s="78">
        <v>3.1800000000000002E-2</v>
      </c>
      <c r="E11" s="78">
        <v>3.0699999999999998E-2</v>
      </c>
      <c r="F11" s="78">
        <v>3.15E-2</v>
      </c>
      <c r="G11" s="78">
        <v>2.87E-2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0.50327564699999994</v>
      </c>
      <c r="D14" s="79">
        <v>0.51439987297800005</v>
      </c>
      <c r="E14" s="79">
        <v>0.51439987297800005</v>
      </c>
      <c r="F14" s="79">
        <v>0.32239856251900001</v>
      </c>
      <c r="G14" s="79">
        <v>0.32239856251900001</v>
      </c>
      <c r="H14" s="80">
        <v>0.49521999999999999</v>
      </c>
      <c r="I14" s="80">
        <v>0.49521999999999999</v>
      </c>
      <c r="J14" s="80">
        <v>0.49521999999999999</v>
      </c>
      <c r="K14" s="80">
        <v>0.49521999999999999</v>
      </c>
      <c r="L14" s="80">
        <v>0.40167999999999998</v>
      </c>
      <c r="M14" s="80">
        <v>0.40167999999999998</v>
      </c>
      <c r="N14" s="80">
        <v>0.40167999999999998</v>
      </c>
      <c r="O14" s="80">
        <v>0.40167999999999998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0.25715044376028318</v>
      </c>
      <c r="D15" s="77">
        <f t="shared" si="0"/>
        <v>0.26283440574768369</v>
      </c>
      <c r="E15" s="77">
        <f t="shared" si="0"/>
        <v>0.26283440574768369</v>
      </c>
      <c r="F15" s="77">
        <f t="shared" si="0"/>
        <v>0.16473066780328088</v>
      </c>
      <c r="G15" s="77">
        <f t="shared" si="0"/>
        <v>0.16473066780328088</v>
      </c>
      <c r="H15" s="77">
        <f t="shared" si="0"/>
        <v>0.25303438288355612</v>
      </c>
      <c r="I15" s="77">
        <f t="shared" si="0"/>
        <v>0.25303438288355612</v>
      </c>
      <c r="J15" s="77">
        <f t="shared" si="0"/>
        <v>0.25303438288355612</v>
      </c>
      <c r="K15" s="77">
        <f t="shared" si="0"/>
        <v>0.25303438288355612</v>
      </c>
      <c r="L15" s="77">
        <f t="shared" si="0"/>
        <v>0.20523979426652161</v>
      </c>
      <c r="M15" s="77">
        <f t="shared" si="0"/>
        <v>0.20523979426652161</v>
      </c>
      <c r="N15" s="77">
        <f t="shared" si="0"/>
        <v>0.20523979426652161</v>
      </c>
      <c r="O15" s="77">
        <f t="shared" si="0"/>
        <v>0.20523979426652161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0.60450000000000004</v>
      </c>
      <c r="D2" s="78">
        <v>0.36820000000000003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0.13059999999999999</v>
      </c>
      <c r="D3" s="78">
        <v>0.16500000000000001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0.17850000000000002</v>
      </c>
      <c r="D4" s="78">
        <v>0.34119999999999995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8.6399999999999921E-2</v>
      </c>
      <c r="D5" s="77">
        <f t="shared" ref="D5:G5" si="0">1-SUM(D2:D4)</f>
        <v>0.12560000000000004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0.32969999999999999</v>
      </c>
      <c r="D2" s="28">
        <v>0.33100000000000002</v>
      </c>
      <c r="E2" s="28">
        <v>0.33079999999999998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9.0799999999999992E-2</v>
      </c>
      <c r="D4" s="28">
        <v>9.06E-2</v>
      </c>
      <c r="E4" s="28">
        <v>9.06E-2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0.51439987297800005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0.49521999999999999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0.40167999999999998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0.36820000000000003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63.4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1.97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49.31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45.28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247.9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0.74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1.37</v>
      </c>
      <c r="E13" s="86" t="s">
        <v>201</v>
      </c>
    </row>
    <row r="14" spans="1:5" ht="15.75" customHeight="1" x14ac:dyDescent="0.25">
      <c r="A14" s="11" t="s">
        <v>189</v>
      </c>
      <c r="B14" s="85">
        <v>0.40299999999999997</v>
      </c>
      <c r="C14" s="85">
        <v>0.95</v>
      </c>
      <c r="D14" s="86">
        <v>14.56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14.56</v>
      </c>
      <c r="E15" s="86" t="s">
        <v>201</v>
      </c>
    </row>
    <row r="16" spans="1:5" ht="15.75" customHeight="1" x14ac:dyDescent="0.25">
      <c r="A16" s="53" t="s">
        <v>57</v>
      </c>
      <c r="B16" s="85">
        <v>2.5000000000000001E-2</v>
      </c>
      <c r="C16" s="85">
        <v>0.95</v>
      </c>
      <c r="D16" s="86">
        <v>0.5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0.30299999999999999</v>
      </c>
      <c r="C18" s="85">
        <v>0.95</v>
      </c>
      <c r="D18" s="86">
        <v>5.77</v>
      </c>
      <c r="E18" s="86" t="s">
        <v>201</v>
      </c>
    </row>
    <row r="19" spans="1:5" ht="15.75" customHeight="1" x14ac:dyDescent="0.25">
      <c r="A19" s="53" t="s">
        <v>174</v>
      </c>
      <c r="B19" s="85">
        <v>0.25900000000000001</v>
      </c>
      <c r="C19" s="85">
        <f>(1-food_insecure)*0.95</f>
        <v>0.73434999999999995</v>
      </c>
      <c r="D19" s="86">
        <v>5.77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66.45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7.46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24.95</v>
      </c>
      <c r="E22" s="86" t="s">
        <v>201</v>
      </c>
    </row>
    <row r="23" spans="1:5" ht="15.75" customHeight="1" x14ac:dyDescent="0.25">
      <c r="A23" s="53" t="s">
        <v>34</v>
      </c>
      <c r="B23" s="85">
        <v>0.625</v>
      </c>
      <c r="C23" s="85">
        <v>0.95</v>
      </c>
      <c r="D23" s="86">
        <v>4.8600000000000003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20.91</v>
      </c>
      <c r="E24" s="86" t="s">
        <v>201</v>
      </c>
    </row>
    <row r="25" spans="1:5" ht="15.75" customHeight="1" x14ac:dyDescent="0.25">
      <c r="A25" s="53" t="s">
        <v>87</v>
      </c>
      <c r="B25" s="85">
        <v>0.29600000000000004</v>
      </c>
      <c r="C25" s="85">
        <v>0.95</v>
      </c>
      <c r="D25" s="86">
        <v>20.9</v>
      </c>
      <c r="E25" s="86" t="s">
        <v>201</v>
      </c>
    </row>
    <row r="26" spans="1:5" ht="15.75" customHeight="1" x14ac:dyDescent="0.25">
      <c r="A26" s="53" t="s">
        <v>137</v>
      </c>
      <c r="B26" s="85">
        <v>0.252</v>
      </c>
      <c r="C26" s="85">
        <v>0.95</v>
      </c>
      <c r="D26" s="86">
        <v>5.24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20.91</v>
      </c>
      <c r="E27" s="86" t="s">
        <v>201</v>
      </c>
    </row>
    <row r="28" spans="1:5" ht="15.75" customHeight="1" x14ac:dyDescent="0.25">
      <c r="A28" s="53" t="s">
        <v>84</v>
      </c>
      <c r="B28" s="85">
        <v>0.56100000000000005</v>
      </c>
      <c r="C28" s="85">
        <v>0.95</v>
      </c>
      <c r="D28" s="86">
        <v>0.8</v>
      </c>
      <c r="E28" s="86" t="s">
        <v>201</v>
      </c>
    </row>
    <row r="29" spans="1:5" ht="15.75" customHeight="1" x14ac:dyDescent="0.25">
      <c r="A29" s="53" t="s">
        <v>58</v>
      </c>
      <c r="B29" s="85">
        <v>0.25900000000000001</v>
      </c>
      <c r="C29" s="85">
        <v>0.95</v>
      </c>
      <c r="D29" s="86">
        <v>92.61</v>
      </c>
      <c r="E29" s="86" t="s">
        <v>201</v>
      </c>
    </row>
    <row r="30" spans="1:5" ht="15.75" customHeight="1" x14ac:dyDescent="0.25">
      <c r="A30" s="53" t="s">
        <v>67</v>
      </c>
      <c r="B30" s="85">
        <v>1.8000000000000002E-2</v>
      </c>
      <c r="C30" s="85">
        <v>0.95</v>
      </c>
      <c r="D30" s="86">
        <v>370.03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392.23</v>
      </c>
      <c r="E31" s="86" t="s">
        <v>201</v>
      </c>
    </row>
    <row r="32" spans="1:5" ht="15.75" customHeight="1" x14ac:dyDescent="0.25">
      <c r="A32" s="53" t="s">
        <v>28</v>
      </c>
      <c r="B32" s="85">
        <v>0.44</v>
      </c>
      <c r="C32" s="85">
        <v>0.95</v>
      </c>
      <c r="D32" s="86">
        <v>1.04</v>
      </c>
      <c r="E32" s="86" t="s">
        <v>201</v>
      </c>
    </row>
    <row r="33" spans="1:6" ht="15.75" customHeight="1" x14ac:dyDescent="0.25">
      <c r="A33" s="53" t="s">
        <v>83</v>
      </c>
      <c r="B33" s="85">
        <v>0.91799999999999993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0.27899999999999997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0.745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0.82099999999999995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0.40600000000000003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0.152</v>
      </c>
      <c r="C38" s="85">
        <v>0.95</v>
      </c>
      <c r="D38" s="86">
        <v>2.09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1.06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2020-09-03T22:47:40Z</dcterms:modified>
</cp:coreProperties>
</file>