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7A86BD4-9E6C-48EC-B66B-43DFAADAFA0D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<sst xmlns="http://schemas.openxmlformats.org/spreadsheetml/2006/main" count="1115" uniqueCount="272">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</sst>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2548654</v>
      </c>
    </row>
    <row r="8" spans="1:3" ht="15" customHeight="1" x14ac:dyDescent="0.25">
      <c r="B8" s="7" t="s">
        <v>106</v>
      </c>
      <c r="C8" s="66">
        <v>0.214</v>
      </c>
    </row>
    <row r="9" spans="1:3" ht="15" customHeight="1" x14ac:dyDescent="0.25">
      <c r="B9" s="9" t="s">
        <v>107</v>
      </c>
      <c r="C9" s="67">
        <v>0.54</v>
      </c>
    </row>
    <row r="10" spans="1:3" ht="15" customHeight="1" x14ac:dyDescent="0.25">
      <c r="B10" s="9" t="s">
        <v>105</v>
      </c>
      <c r="C10" s="67">
        <v>0.44076328277587895</v>
      </c>
    </row>
    <row r="11" spans="1:3" ht="15" customHeight="1" x14ac:dyDescent="0.25">
      <c r="B11" s="7" t="s">
        <v>108</v>
      </c>
      <c r="C11" s="66">
        <v>0.75700000000000001</v>
      </c>
    </row>
    <row r="12" spans="1:3" ht="15" customHeight="1" x14ac:dyDescent="0.25">
      <c r="B12" s="7" t="s">
        <v>109</v>
      </c>
      <c r="C12" s="66">
        <v>0.498</v>
      </c>
    </row>
    <row r="13" spans="1:3" ht="15" customHeight="1" x14ac:dyDescent="0.25">
      <c r="B13" s="7" t="s">
        <v>110</v>
      </c>
      <c r="C13" s="66">
        <v>0.14800000000000002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0.14300000000000002</v>
      </c>
    </row>
    <row r="24" spans="1:3" ht="15" customHeight="1" x14ac:dyDescent="0.25">
      <c r="B24" s="20" t="s">
        <v>102</v>
      </c>
      <c r="C24" s="67">
        <v>0.49020000000000002</v>
      </c>
    </row>
    <row r="25" spans="1:3" ht="15" customHeight="1" x14ac:dyDescent="0.25">
      <c r="B25" s="20" t="s">
        <v>103</v>
      </c>
      <c r="C25" s="67">
        <v>0.31659999999999999</v>
      </c>
    </row>
    <row r="26" spans="1:3" ht="15" customHeight="1" x14ac:dyDescent="0.25">
      <c r="B26" s="20" t="s">
        <v>104</v>
      </c>
      <c r="C26" s="67">
        <v>5.0199999999999995E-2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0.32400000000000001</v>
      </c>
    </row>
    <row r="30" spans="1:3" ht="14.25" customHeight="1" x14ac:dyDescent="0.25">
      <c r="B30" s="30" t="s">
        <v>76</v>
      </c>
      <c r="C30" s="69">
        <v>2.5000000000000001E-2</v>
      </c>
    </row>
    <row r="31" spans="1:3" ht="14.25" customHeight="1" x14ac:dyDescent="0.25">
      <c r="B31" s="30" t="s">
        <v>77</v>
      </c>
      <c r="C31" s="69">
        <v>4.4999999999999998E-2</v>
      </c>
    </row>
    <row r="32" spans="1:3" ht="14.25" customHeight="1" x14ac:dyDescent="0.25">
      <c r="B32" s="30" t="s">
        <v>78</v>
      </c>
      <c r="C32" s="69">
        <v>0.60599999999999998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22.4</v>
      </c>
    </row>
    <row r="38" spans="1:5" ht="15" customHeight="1" x14ac:dyDescent="0.25">
      <c r="B38" s="16" t="s">
        <v>91</v>
      </c>
      <c r="C38" s="68">
        <v>36.5</v>
      </c>
      <c r="D38" s="17"/>
      <c r="E38" s="18"/>
    </row>
    <row r="39" spans="1:5" ht="15" customHeight="1" x14ac:dyDescent="0.25">
      <c r="B39" s="16" t="s">
        <v>90</v>
      </c>
      <c r="C39" s="68">
        <v>50.3</v>
      </c>
      <c r="D39" s="17"/>
      <c r="E39" s="17"/>
    </row>
    <row r="40" spans="1:5" ht="15" customHeight="1" x14ac:dyDescent="0.25">
      <c r="B40" s="16" t="s">
        <v>171</v>
      </c>
      <c r="C40" s="68">
        <v>4.43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2.6600000000000002E-2</v>
      </c>
      <c r="D45" s="17"/>
    </row>
    <row r="46" spans="1:5" ht="15.75" customHeight="1" x14ac:dyDescent="0.25">
      <c r="B46" s="16" t="s">
        <v>11</v>
      </c>
      <c r="C46" s="67">
        <v>0.1389</v>
      </c>
      <c r="D46" s="17"/>
    </row>
    <row r="47" spans="1:5" ht="15.75" customHeight="1" x14ac:dyDescent="0.25">
      <c r="B47" s="16" t="s">
        <v>12</v>
      </c>
      <c r="C47" s="67">
        <v>0.193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2.4380139330474999</v>
      </c>
      <c r="D51" s="17"/>
    </row>
    <row r="52" spans="1:4" ht="15" customHeight="1" x14ac:dyDescent="0.25">
      <c r="B52" s="16" t="s">
        <v>125</v>
      </c>
      <c r="C52" s="65">
        <v>3.41411545087999</v>
      </c>
    </row>
    <row r="53" spans="1:4" ht="15.75" customHeight="1" x14ac:dyDescent="0.25">
      <c r="B53" s="16" t="s">
        <v>126</v>
      </c>
      <c r="C53" s="65">
        <v>3.41411545087999</v>
      </c>
    </row>
    <row r="54" spans="1:4" ht="15.75" customHeight="1" x14ac:dyDescent="0.25">
      <c r="B54" s="16" t="s">
        <v>127</v>
      </c>
      <c r="C54" s="65">
        <v>2.38066745783</v>
      </c>
    </row>
    <row r="55" spans="1:4" ht="15.75" customHeight="1" x14ac:dyDescent="0.25">
      <c r="B55" s="16" t="s">
        <v>128</v>
      </c>
      <c r="C55" s="65">
        <v>2.38066745783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0.42641971098609671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2.4380139330474999</v>
      </c>
      <c r="C2" s="26">
        <f>'Baseline year population inputs'!C52</f>
        <v>3.41411545087999</v>
      </c>
      <c r="D2" s="26">
        <f>'Baseline year population inputs'!C53</f>
        <v>3.41411545087999</v>
      </c>
      <c r="E2" s="26">
        <f>'Baseline year population inputs'!C54</f>
        <v>2.38066745783</v>
      </c>
      <c r="F2" s="26">
        <f>'Baseline year population inputs'!C55</f>
        <v>2.38066745783</v>
      </c>
    </row>
    <row r="3" spans="1:6" ht="15.75" customHeight="1" x14ac:dyDescent="0.25">
      <c r="A3" s="3" t="s">
        <v>65</v>
      </c>
      <c r="B3" s="26">
        <f>frac_mam_1month * 2.6</f>
        <v>7.2279999999999997E-2</v>
      </c>
      <c r="C3" s="26">
        <f>frac_mam_1_5months * 2.6</f>
        <v>7.2279999999999997E-2</v>
      </c>
      <c r="D3" s="26">
        <f>frac_mam_6_11months * 2.6</f>
        <v>0.15964</v>
      </c>
      <c r="E3" s="26">
        <f>frac_mam_12_23months * 2.6</f>
        <v>9.5680000000000001E-2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5.8499999999999996E-2</v>
      </c>
      <c r="C4" s="26">
        <f>frac_sam_1_5months * 2.6</f>
        <v>5.8499999999999996E-2</v>
      </c>
      <c r="D4" s="26">
        <f>frac_sam_6_11months * 2.6</f>
        <v>3.3280000000000004E-2</v>
      </c>
      <c r="E4" s="26">
        <f>frac_sam_12_23months * 2.6</f>
        <v>6.6299999999999998E-2</v>
      </c>
      <c r="F4" s="26">
        <f>frac_sam_24_59months * 2.6</f>
        <v>1.5665780000000001E-2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0.214</v>
      </c>
      <c r="E2" s="93">
        <f>food_insecure</f>
        <v>0.214</v>
      </c>
      <c r="F2" s="93">
        <f>food_insecure</f>
        <v>0.214</v>
      </c>
      <c r="G2" s="93">
        <f>food_insecure</f>
        <v>0.214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0.214</v>
      </c>
      <c r="F5" s="93">
        <f>food_insecure</f>
        <v>0.214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2.4380139330474999</v>
      </c>
      <c r="D7" s="93">
        <f>diarrhoea_1_5mo</f>
        <v>3.41411545087999</v>
      </c>
      <c r="E7" s="93">
        <f>diarrhoea_6_11mo</f>
        <v>3.41411545087999</v>
      </c>
      <c r="F7" s="93">
        <f>diarrhoea_12_23mo</f>
        <v>2.38066745783</v>
      </c>
      <c r="G7" s="93">
        <f>diarrhoea_24_59mo</f>
        <v>2.38066745783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0.214</v>
      </c>
      <c r="F8" s="93">
        <f>food_insecure</f>
        <v>0.214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2.4380139330474999</v>
      </c>
      <c r="D12" s="93">
        <f>diarrhoea_1_5mo</f>
        <v>3.41411545087999</v>
      </c>
      <c r="E12" s="93">
        <f>diarrhoea_6_11mo</f>
        <v>3.41411545087999</v>
      </c>
      <c r="F12" s="93">
        <f>diarrhoea_12_23mo</f>
        <v>2.38066745783</v>
      </c>
      <c r="G12" s="93">
        <f>diarrhoea_24_59mo</f>
        <v>2.38066745783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0.214</v>
      </c>
      <c r="I15" s="93">
        <f>food_insecure</f>
        <v>0.214</v>
      </c>
      <c r="J15" s="93">
        <f>food_insecure</f>
        <v>0.214</v>
      </c>
      <c r="K15" s="93">
        <f>food_insecure</f>
        <v>0.214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0.75700000000000001</v>
      </c>
      <c r="I18" s="93">
        <f>frac_PW_health_facility</f>
        <v>0.75700000000000001</v>
      </c>
      <c r="J18" s="93">
        <f>frac_PW_health_facility</f>
        <v>0.75700000000000001</v>
      </c>
      <c r="K18" s="93">
        <f>frac_PW_health_facility</f>
        <v>0.75700000000000001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0.54</v>
      </c>
      <c r="I19" s="93">
        <f>frac_malaria_risk</f>
        <v>0.54</v>
      </c>
      <c r="J19" s="93">
        <f>frac_malaria_risk</f>
        <v>0.54</v>
      </c>
      <c r="K19" s="93">
        <f>frac_malaria_risk</f>
        <v>0.54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0.14800000000000002</v>
      </c>
      <c r="M24" s="93">
        <f>famplan_unmet_need</f>
        <v>0.14800000000000002</v>
      </c>
      <c r="N24" s="93">
        <f>famplan_unmet_need</f>
        <v>0.14800000000000002</v>
      </c>
      <c r="O24" s="93">
        <f>famplan_unmet_need</f>
        <v>0.14800000000000002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0.29915808951187128</v>
      </c>
      <c r="M25" s="93">
        <f>(1-food_insecure)*(0.49)+food_insecure*(0.7)</f>
        <v>0.53493999999999997</v>
      </c>
      <c r="N25" s="93">
        <f>(1-food_insecure)*(0.49)+food_insecure*(0.7)</f>
        <v>0.53493999999999997</v>
      </c>
      <c r="O25" s="93">
        <f>(1-food_insecure)*(0.49)+food_insecure*(0.7)</f>
        <v>0.53493999999999997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0.12821060979080198</v>
      </c>
      <c r="M26" s="93">
        <f>(1-food_insecure)*(0.21)+food_insecure*(0.3)</f>
        <v>0.22926000000000002</v>
      </c>
      <c r="N26" s="93">
        <f>(1-food_insecure)*(0.21)+food_insecure*(0.3)</f>
        <v>0.22926000000000002</v>
      </c>
      <c r="O26" s="93">
        <f>(1-food_insecure)*(0.21)+food_insecure*(0.3)</f>
        <v>0.22926000000000002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0.13186801792144776</v>
      </c>
      <c r="M27" s="93">
        <f>(1-food_insecure)*(0.3)</f>
        <v>0.23580000000000001</v>
      </c>
      <c r="N27" s="93">
        <f>(1-food_insecure)*(0.3)</f>
        <v>0.23580000000000001</v>
      </c>
      <c r="O27" s="93">
        <f>(1-food_insecure)*(0.3)</f>
        <v>0.23580000000000001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0.44076328277587895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0.54</v>
      </c>
      <c r="D34" s="93">
        <f t="shared" si="3"/>
        <v>0.54</v>
      </c>
      <c r="E34" s="93">
        <f t="shared" si="3"/>
        <v>0.54</v>
      </c>
      <c r="F34" s="93">
        <f t="shared" si="3"/>
        <v>0.54</v>
      </c>
      <c r="G34" s="93">
        <f t="shared" si="3"/>
        <v>0.54</v>
      </c>
      <c r="H34" s="93">
        <f t="shared" si="3"/>
        <v>0.54</v>
      </c>
      <c r="I34" s="93">
        <f t="shared" si="3"/>
        <v>0.54</v>
      </c>
      <c r="J34" s="93">
        <f t="shared" si="3"/>
        <v>0.54</v>
      </c>
      <c r="K34" s="93">
        <f t="shared" si="3"/>
        <v>0.54</v>
      </c>
      <c r="L34" s="93">
        <f t="shared" si="3"/>
        <v>0.54</v>
      </c>
      <c r="M34" s="93">
        <f t="shared" si="3"/>
        <v>0.54</v>
      </c>
      <c r="N34" s="93">
        <f t="shared" si="3"/>
        <v>0.54</v>
      </c>
      <c r="O34" s="93">
        <f t="shared" si="3"/>
        <v>0.54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434403</v>
      </c>
      <c r="C2" s="75">
        <v>920000</v>
      </c>
      <c r="D2" s="75">
        <v>1609000</v>
      </c>
      <c r="E2" s="75">
        <v>1339000</v>
      </c>
      <c r="F2" s="75">
        <v>780000</v>
      </c>
      <c r="G2" s="22">
        <f t="shared" ref="G2:G40" si="0">C2+D2+E2+F2</f>
        <v>4648000</v>
      </c>
      <c r="H2" s="22">
        <f t="shared" ref="H2:H40" si="1">(B2 + stillbirth*B2/(1000-stillbirth))/(1-abortion)</f>
        <v>509816.00276031072</v>
      </c>
      <c r="I2" s="22">
        <f>G2-H2</f>
        <v>4138183.9972396893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437095</v>
      </c>
      <c r="C3" s="75">
        <v>945000</v>
      </c>
      <c r="D3" s="75">
        <v>1627000</v>
      </c>
      <c r="E3" s="75">
        <v>1368000</v>
      </c>
      <c r="F3" s="75">
        <v>831000</v>
      </c>
      <c r="G3" s="22">
        <f t="shared" si="0"/>
        <v>4771000</v>
      </c>
      <c r="H3" s="22">
        <f t="shared" si="1"/>
        <v>512975.33793854556</v>
      </c>
      <c r="I3" s="22">
        <f t="shared" ref="I3:I15" si="3">G3-H3</f>
        <v>4258024.6620614547</v>
      </c>
    </row>
    <row r="4" spans="1:9" ht="15.75" customHeight="1" x14ac:dyDescent="0.25">
      <c r="A4" s="92">
        <f t="shared" si="2"/>
        <v>2022</v>
      </c>
      <c r="B4" s="74">
        <v>441038</v>
      </c>
      <c r="C4" s="75">
        <v>972000</v>
      </c>
      <c r="D4" s="75">
        <v>1645000</v>
      </c>
      <c r="E4" s="75">
        <v>1391000</v>
      </c>
      <c r="F4" s="75">
        <v>884000</v>
      </c>
      <c r="G4" s="22">
        <f t="shared" si="0"/>
        <v>4892000</v>
      </c>
      <c r="H4" s="22">
        <f t="shared" si="1"/>
        <v>517602.84856550692</v>
      </c>
      <c r="I4" s="22">
        <f t="shared" si="3"/>
        <v>4374397.1514344933</v>
      </c>
    </row>
    <row r="5" spans="1:9" ht="15.75" customHeight="1" x14ac:dyDescent="0.25">
      <c r="A5" s="92" t="str">
        <f t="shared" si="2"/>
        <v/>
      </c>
      <c r="B5" s="74">
        <v>535154.598</v>
      </c>
      <c r="C5" s="75">
        <v>1001000</v>
      </c>
      <c r="D5" s="75">
        <v>1664000</v>
      </c>
      <c r="E5" s="75">
        <v>1410000</v>
      </c>
      <c r="F5" s="75">
        <v>937000</v>
      </c>
      <c r="G5" s="22">
        <f t="shared" si="0"/>
        <v>5012000</v>
      </c>
      <c r="H5" s="22">
        <f t="shared" si="1"/>
        <v>628058.22706371953</v>
      </c>
      <c r="I5" s="22">
        <f t="shared" si="3"/>
        <v>4383941.7729362808</v>
      </c>
    </row>
    <row r="6" spans="1:9" ht="15.75" customHeight="1" x14ac:dyDescent="0.25">
      <c r="A6" s="92" t="str">
        <f t="shared" si="2"/>
        <v/>
      </c>
      <c r="B6" s="74">
        <v>535650.47</v>
      </c>
      <c r="C6" s="75">
        <v>1032000</v>
      </c>
      <c r="D6" s="75">
        <v>1689000</v>
      </c>
      <c r="E6" s="75">
        <v>1427000</v>
      </c>
      <c r="F6" s="75">
        <v>988000</v>
      </c>
      <c r="G6" s="22">
        <f t="shared" si="0"/>
        <v>5136000</v>
      </c>
      <c r="H6" s="22">
        <f t="shared" si="1"/>
        <v>628640.18317571864</v>
      </c>
      <c r="I6" s="22">
        <f t="shared" si="3"/>
        <v>4507359.8168242816</v>
      </c>
    </row>
    <row r="7" spans="1:9" ht="15.75" customHeight="1" x14ac:dyDescent="0.25">
      <c r="A7" s="92" t="str">
        <f t="shared" si="2"/>
        <v/>
      </c>
      <c r="B7" s="74">
        <v>535853.98</v>
      </c>
      <c r="C7" s="75">
        <v>1065000</v>
      </c>
      <c r="D7" s="75">
        <v>1719000</v>
      </c>
      <c r="E7" s="75">
        <v>1445000</v>
      </c>
      <c r="F7" s="75">
        <v>1036000</v>
      </c>
      <c r="G7" s="22">
        <f t="shared" si="0"/>
        <v>5265000</v>
      </c>
      <c r="H7" s="22">
        <f t="shared" si="1"/>
        <v>628879.02281246544</v>
      </c>
      <c r="I7" s="22">
        <f t="shared" si="3"/>
        <v>4636120.9771875348</v>
      </c>
    </row>
    <row r="8" spans="1:9" ht="15.75" customHeight="1" x14ac:dyDescent="0.25">
      <c r="A8" s="92" t="str">
        <f t="shared" si="2"/>
        <v/>
      </c>
      <c r="B8" s="74">
        <v>539414.6712000001</v>
      </c>
      <c r="C8" s="75">
        <v>1097000</v>
      </c>
      <c r="D8" s="75">
        <v>1753000</v>
      </c>
      <c r="E8" s="75">
        <v>1460000</v>
      </c>
      <c r="F8" s="75">
        <v>1082000</v>
      </c>
      <c r="G8" s="22">
        <f t="shared" si="0"/>
        <v>5392000</v>
      </c>
      <c r="H8" s="22">
        <f t="shared" si="1"/>
        <v>633057.85526677151</v>
      </c>
      <c r="I8" s="22">
        <f t="shared" si="3"/>
        <v>4758942.1447332287</v>
      </c>
    </row>
    <row r="9" spans="1:9" ht="15.75" customHeight="1" x14ac:dyDescent="0.25">
      <c r="A9" s="92" t="str">
        <f t="shared" si="2"/>
        <v/>
      </c>
      <c r="B9" s="74">
        <v>542786.05760000006</v>
      </c>
      <c r="C9" s="75">
        <v>1131000</v>
      </c>
      <c r="D9" s="75">
        <v>1793000</v>
      </c>
      <c r="E9" s="75">
        <v>1476000</v>
      </c>
      <c r="F9" s="75">
        <v>1125000</v>
      </c>
      <c r="G9" s="22">
        <f t="shared" si="0"/>
        <v>5525000</v>
      </c>
      <c r="H9" s="22">
        <f t="shared" si="1"/>
        <v>637014.51932804286</v>
      </c>
      <c r="I9" s="22">
        <f t="shared" si="3"/>
        <v>4887985.4806719571</v>
      </c>
    </row>
    <row r="10" spans="1:9" ht="15.75" customHeight="1" x14ac:dyDescent="0.25">
      <c r="A10" s="92" t="str">
        <f t="shared" si="2"/>
        <v/>
      </c>
      <c r="B10" s="74">
        <v>545964.99100000015</v>
      </c>
      <c r="C10" s="75">
        <v>1164000</v>
      </c>
      <c r="D10" s="75">
        <v>1837000</v>
      </c>
      <c r="E10" s="75">
        <v>1491000</v>
      </c>
      <c r="F10" s="75">
        <v>1165000</v>
      </c>
      <c r="G10" s="22">
        <f t="shared" si="0"/>
        <v>5657000</v>
      </c>
      <c r="H10" s="22">
        <f t="shared" si="1"/>
        <v>640745.32026410743</v>
      </c>
      <c r="I10" s="22">
        <f t="shared" si="3"/>
        <v>5016254.6797358925</v>
      </c>
    </row>
    <row r="11" spans="1:9" ht="15.75" customHeight="1" x14ac:dyDescent="0.25">
      <c r="A11" s="92" t="str">
        <f t="shared" si="2"/>
        <v/>
      </c>
      <c r="B11" s="74">
        <v>548948.32320000022</v>
      </c>
      <c r="C11" s="75">
        <v>1192000</v>
      </c>
      <c r="D11" s="75">
        <v>1888000</v>
      </c>
      <c r="E11" s="75">
        <v>1509000</v>
      </c>
      <c r="F11" s="75">
        <v>1200000</v>
      </c>
      <c r="G11" s="22">
        <f t="shared" si="0"/>
        <v>5789000</v>
      </c>
      <c r="H11" s="22">
        <f t="shared" si="1"/>
        <v>644246.5633427928</v>
      </c>
      <c r="I11" s="22">
        <f t="shared" si="3"/>
        <v>5144753.4366572071</v>
      </c>
    </row>
    <row r="12" spans="1:9" ht="15.75" customHeight="1" x14ac:dyDescent="0.25">
      <c r="A12" s="92" t="str">
        <f t="shared" si="2"/>
        <v/>
      </c>
      <c r="B12" s="74">
        <v>551758.53700000001</v>
      </c>
      <c r="C12" s="75">
        <v>1213000</v>
      </c>
      <c r="D12" s="75">
        <v>1943000</v>
      </c>
      <c r="E12" s="75">
        <v>1527000</v>
      </c>
      <c r="F12" s="75">
        <v>1233000</v>
      </c>
      <c r="G12" s="22">
        <f t="shared" si="0"/>
        <v>5916000</v>
      </c>
      <c r="H12" s="22">
        <f t="shared" si="1"/>
        <v>647544.63441140368</v>
      </c>
      <c r="I12" s="22">
        <f t="shared" si="3"/>
        <v>5268455.3655885961</v>
      </c>
    </row>
    <row r="13" spans="1:9" ht="15.75" customHeight="1" x14ac:dyDescent="0.25">
      <c r="A13" s="92" t="str">
        <f t="shared" si="2"/>
        <v/>
      </c>
      <c r="B13" s="74">
        <v>900000</v>
      </c>
      <c r="C13" s="75">
        <v>1593000</v>
      </c>
      <c r="D13" s="75">
        <v>1309000</v>
      </c>
      <c r="E13" s="75">
        <v>731000</v>
      </c>
      <c r="F13" s="75">
        <v>3.3447966750000002E-2</v>
      </c>
      <c r="G13" s="22">
        <f t="shared" si="0"/>
        <v>3633000.0334479669</v>
      </c>
      <c r="H13" s="22">
        <f t="shared" si="1"/>
        <v>1056241.3300190826</v>
      </c>
      <c r="I13" s="22">
        <f t="shared" si="3"/>
        <v>2576758.703428884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3.3447966750000002E-2</v>
      </c>
    </row>
    <row r="4" spans="1:8" ht="15.75" customHeight="1" x14ac:dyDescent="0.25">
      <c r="B4" s="24" t="s">
        <v>7</v>
      </c>
      <c r="C4" s="76">
        <v>0.17808429183039692</v>
      </c>
    </row>
    <row r="5" spans="1:8" ht="15.75" customHeight="1" x14ac:dyDescent="0.25">
      <c r="B5" s="24" t="s">
        <v>8</v>
      </c>
      <c r="C5" s="76">
        <v>0.19694927168518356</v>
      </c>
    </row>
    <row r="6" spans="1:8" ht="15.75" customHeight="1" x14ac:dyDescent="0.25">
      <c r="B6" s="24" t="s">
        <v>10</v>
      </c>
      <c r="C6" s="76">
        <v>8.5965495754370042E-2</v>
      </c>
    </row>
    <row r="7" spans="1:8" ht="15.75" customHeight="1" x14ac:dyDescent="0.25">
      <c r="B7" s="24" t="s">
        <v>13</v>
      </c>
      <c r="C7" s="76">
        <v>0.17451024748646549</v>
      </c>
    </row>
    <row r="8" spans="1:8" ht="15.75" customHeight="1" x14ac:dyDescent="0.25">
      <c r="B8" s="24" t="s">
        <v>14</v>
      </c>
      <c r="C8" s="76">
        <v>1.6401775836995218E-4</v>
      </c>
    </row>
    <row r="9" spans="1:8" ht="15.75" customHeight="1" x14ac:dyDescent="0.25">
      <c r="B9" s="24" t="s">
        <v>27</v>
      </c>
      <c r="C9" s="76">
        <v>5.4697890726334075E-2</v>
      </c>
    </row>
    <row r="10" spans="1:8" ht="15.75" customHeight="1" x14ac:dyDescent="0.25">
      <c r="B10" s="24" t="s">
        <v>15</v>
      </c>
      <c r="C10" s="76">
        <v>0.27618081800888006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0.14487831022685799</v>
      </c>
      <c r="D14" s="76">
        <v>0.14487831022685799</v>
      </c>
      <c r="E14" s="76">
        <v>0.15509516177020199</v>
      </c>
      <c r="F14" s="76">
        <v>0.15509516177020199</v>
      </c>
    </row>
    <row r="15" spans="1:8" ht="15.75" customHeight="1" x14ac:dyDescent="0.25">
      <c r="B15" s="24" t="s">
        <v>16</v>
      </c>
      <c r="C15" s="76">
        <v>0.38360033131709897</v>
      </c>
      <c r="D15" s="76">
        <v>0.38360033131709897</v>
      </c>
      <c r="E15" s="76">
        <v>0.17236959551369696</v>
      </c>
      <c r="F15" s="76">
        <v>0.17236959551369696</v>
      </c>
    </row>
    <row r="16" spans="1:8" ht="15.75" customHeight="1" x14ac:dyDescent="0.25">
      <c r="B16" s="24" t="s">
        <v>17</v>
      </c>
      <c r="C16" s="76">
        <v>3.4878698041291498E-2</v>
      </c>
      <c r="D16" s="76">
        <v>3.4878698041291498E-2</v>
      </c>
      <c r="E16" s="76">
        <v>3.0605654024587602E-2</v>
      </c>
      <c r="F16" s="76">
        <v>3.0605654024587602E-2</v>
      </c>
    </row>
    <row r="17" spans="1:8" ht="15.75" customHeight="1" x14ac:dyDescent="0.25">
      <c r="B17" s="24" t="s">
        <v>18</v>
      </c>
      <c r="C17" s="76">
        <v>7.76290129361618E-3</v>
      </c>
      <c r="D17" s="76">
        <v>7.76290129361618E-3</v>
      </c>
      <c r="E17" s="76">
        <v>2.3914909323272903E-2</v>
      </c>
      <c r="F17" s="76">
        <v>2.3914909323272903E-2</v>
      </c>
    </row>
    <row r="18" spans="1:8" ht="15.75" customHeight="1" x14ac:dyDescent="0.25">
      <c r="B18" s="24" t="s">
        <v>19</v>
      </c>
      <c r="C18" s="76">
        <v>1.14274505281664E-2</v>
      </c>
      <c r="D18" s="76">
        <v>1.14274505281664E-2</v>
      </c>
      <c r="E18" s="76">
        <v>5.1211821504129201E-2</v>
      </c>
      <c r="F18" s="76">
        <v>5.1211821504129201E-2</v>
      </c>
    </row>
    <row r="19" spans="1:8" ht="15.75" customHeight="1" x14ac:dyDescent="0.25">
      <c r="B19" s="24" t="s">
        <v>20</v>
      </c>
      <c r="C19" s="76">
        <v>2.4344095240845499E-2</v>
      </c>
      <c r="D19" s="76">
        <v>2.4344095240845499E-2</v>
      </c>
      <c r="E19" s="76">
        <v>3.1782549079494599E-2</v>
      </c>
      <c r="F19" s="76">
        <v>3.1782549079494599E-2</v>
      </c>
    </row>
    <row r="20" spans="1:8" ht="15.75" customHeight="1" x14ac:dyDescent="0.25">
      <c r="B20" s="24" t="s">
        <v>21</v>
      </c>
      <c r="C20" s="76">
        <v>7.2384040640098096E-2</v>
      </c>
      <c r="D20" s="76">
        <v>7.2384040640098096E-2</v>
      </c>
      <c r="E20" s="76">
        <v>3.4598956612140401E-2</v>
      </c>
      <c r="F20" s="76">
        <v>3.4598956612140401E-2</v>
      </c>
    </row>
    <row r="21" spans="1:8" ht="15.75" customHeight="1" x14ac:dyDescent="0.25">
      <c r="B21" s="24" t="s">
        <v>22</v>
      </c>
      <c r="C21" s="76">
        <v>3.2769153597571897E-2</v>
      </c>
      <c r="D21" s="76">
        <v>3.2769153597571897E-2</v>
      </c>
      <c r="E21" s="76">
        <v>8.5144325406235705E-2</v>
      </c>
      <c r="F21" s="76">
        <v>8.5144325406235705E-2</v>
      </c>
    </row>
    <row r="22" spans="1:8" ht="15.75" customHeight="1" x14ac:dyDescent="0.25">
      <c r="B22" s="24" t="s">
        <v>23</v>
      </c>
      <c r="C22" s="76">
        <v>0.28795501911445343</v>
      </c>
      <c r="D22" s="76">
        <v>0.28795501911445343</v>
      </c>
      <c r="E22" s="76">
        <v>0.41527702676624056</v>
      </c>
      <c r="F22" s="76">
        <v>0.41527702676624056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3.6000000000000004E-2</v>
      </c>
    </row>
    <row r="27" spans="1:8" ht="15.75" customHeight="1" x14ac:dyDescent="0.25">
      <c r="B27" s="24" t="s">
        <v>39</v>
      </c>
      <c r="C27" s="76">
        <v>5.3E-3</v>
      </c>
    </row>
    <row r="28" spans="1:8" ht="15.75" customHeight="1" x14ac:dyDescent="0.25">
      <c r="B28" s="24" t="s">
        <v>40</v>
      </c>
      <c r="C28" s="76">
        <v>0.1502</v>
      </c>
    </row>
    <row r="29" spans="1:8" ht="15.75" customHeight="1" x14ac:dyDescent="0.25">
      <c r="B29" s="24" t="s">
        <v>41</v>
      </c>
      <c r="C29" s="76">
        <v>0.1235</v>
      </c>
    </row>
    <row r="30" spans="1:8" ht="15.75" customHeight="1" x14ac:dyDescent="0.25">
      <c r="B30" s="24" t="s">
        <v>42</v>
      </c>
      <c r="C30" s="76">
        <v>8.8000000000000009E-2</v>
      </c>
    </row>
    <row r="31" spans="1:8" ht="15.75" customHeight="1" x14ac:dyDescent="0.25">
      <c r="B31" s="24" t="s">
        <v>43</v>
      </c>
      <c r="C31" s="76">
        <v>8.5800000000000001E-2</v>
      </c>
    </row>
    <row r="32" spans="1:8" ht="15.75" customHeight="1" x14ac:dyDescent="0.25">
      <c r="B32" s="24" t="s">
        <v>44</v>
      </c>
      <c r="C32" s="76">
        <v>9.7999999999999997E-3</v>
      </c>
    </row>
    <row r="33" spans="2:3" ht="15.75" customHeight="1" x14ac:dyDescent="0.25">
      <c r="B33" s="24" t="s">
        <v>45</v>
      </c>
      <c r="C33" s="76">
        <v>0.11789999999999999</v>
      </c>
    </row>
    <row r="34" spans="2:3" ht="15.75" customHeight="1" x14ac:dyDescent="0.25">
      <c r="B34" s="24" t="s">
        <v>46</v>
      </c>
      <c r="C34" s="76">
        <v>0.38350000000223516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0.57358554571594877</v>
      </c>
      <c r="D2" s="77">
        <v>0.58979999999999999</v>
      </c>
      <c r="E2" s="77">
        <v>0.59810000000000008</v>
      </c>
      <c r="F2" s="77">
        <v>0.35590000000000005</v>
      </c>
      <c r="G2" s="77">
        <v>0.37290000000000001</v>
      </c>
    </row>
    <row r="3" spans="1:15" ht="15.75" customHeight="1" x14ac:dyDescent="0.25">
      <c r="A3" s="5"/>
      <c r="B3" s="11" t="s">
        <v>118</v>
      </c>
      <c r="C3" s="77">
        <v>0.23550000000000001</v>
      </c>
      <c r="D3" s="77">
        <v>0.2354</v>
      </c>
      <c r="E3" s="77">
        <v>0.24710000000000001</v>
      </c>
      <c r="F3" s="77">
        <v>0.29530000000000001</v>
      </c>
      <c r="G3" s="77">
        <v>0.34970000000000001</v>
      </c>
    </row>
    <row r="4" spans="1:15" ht="15.75" customHeight="1" x14ac:dyDescent="0.25">
      <c r="A4" s="5"/>
      <c r="B4" s="11" t="s">
        <v>116</v>
      </c>
      <c r="C4" s="78">
        <v>0.10349999999999999</v>
      </c>
      <c r="D4" s="78">
        <v>0.1036</v>
      </c>
      <c r="E4" s="78">
        <v>9.1600000000000001E-2</v>
      </c>
      <c r="F4" s="78">
        <v>0.2288</v>
      </c>
      <c r="G4" s="78">
        <v>0.20030000000000001</v>
      </c>
    </row>
    <row r="5" spans="1:15" ht="15.75" customHeight="1" x14ac:dyDescent="0.25">
      <c r="A5" s="5"/>
      <c r="B5" s="11" t="s">
        <v>119</v>
      </c>
      <c r="C5" s="78">
        <v>7.0999999999999994E-2</v>
      </c>
      <c r="D5" s="78">
        <v>7.1099999999999997E-2</v>
      </c>
      <c r="E5" s="78">
        <v>6.3099999999999989E-2</v>
      </c>
      <c r="F5" s="78">
        <v>0.12</v>
      </c>
      <c r="G5" s="78">
        <v>7.6999999999999999E-2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0.8649</v>
      </c>
      <c r="D8" s="77">
        <v>0.8649</v>
      </c>
      <c r="E8" s="77">
        <v>0.81620000000000004</v>
      </c>
      <c r="F8" s="77">
        <v>0.80430000000000001</v>
      </c>
      <c r="G8" s="77">
        <v>0.8891</v>
      </c>
    </row>
    <row r="9" spans="1:15" ht="15.75" customHeight="1" x14ac:dyDescent="0.25">
      <c r="B9" s="7" t="s">
        <v>121</v>
      </c>
      <c r="C9" s="77">
        <v>8.4900000000000003E-2</v>
      </c>
      <c r="D9" s="77">
        <v>8.4900000000000003E-2</v>
      </c>
      <c r="E9" s="77">
        <v>0.1096</v>
      </c>
      <c r="F9" s="77">
        <v>0.13339999999999999</v>
      </c>
      <c r="G9" s="77">
        <v>9.1999999999999998E-2</v>
      </c>
    </row>
    <row r="10" spans="1:15" ht="15.75" customHeight="1" x14ac:dyDescent="0.25">
      <c r="B10" s="7" t="s">
        <v>122</v>
      </c>
      <c r="C10" s="78">
        <v>2.7799999999999998E-2</v>
      </c>
      <c r="D10" s="78">
        <v>2.7799999999999998E-2</v>
      </c>
      <c r="E10" s="78">
        <v>6.1399999999999996E-2</v>
      </c>
      <c r="F10" s="78">
        <v>3.6799999999999999E-2</v>
      </c>
      <c r="G10" s="78">
        <v>1.29E-2</v>
      </c>
    </row>
    <row r="11" spans="1:15" ht="15.75" customHeight="1" x14ac:dyDescent="0.25">
      <c r="B11" s="7" t="s">
        <v>123</v>
      </c>
      <c r="C11" s="78">
        <v>2.2499999999999999E-2</v>
      </c>
      <c r="D11" s="78">
        <v>2.2499999999999999E-2</v>
      </c>
      <c r="E11" s="78">
        <v>1.2800000000000001E-2</v>
      </c>
      <c r="F11" s="78">
        <v>2.5499999999999998E-2</v>
      </c>
      <c r="G11" s="78">
        <v>6.0252999999999999E-3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0.76416372425000001</v>
      </c>
      <c r="D14" s="79">
        <v>0.73473477243899987</v>
      </c>
      <c r="E14" s="79">
        <v>0.73473477243899987</v>
      </c>
      <c r="F14" s="79">
        <v>0.43763231825400001</v>
      </c>
      <c r="G14" s="79">
        <v>0.43763231825400001</v>
      </c>
      <c r="H14" s="80">
        <v>0.35697000000000001</v>
      </c>
      <c r="I14" s="80">
        <v>0.35697000000000001</v>
      </c>
      <c r="J14" s="80">
        <v>0.35697000000000001</v>
      </c>
      <c r="K14" s="80">
        <v>0.35697000000000001</v>
      </c>
      <c r="L14" s="80">
        <v>0.29220000000000002</v>
      </c>
      <c r="M14" s="80">
        <v>0.29220000000000002</v>
      </c>
      <c r="N14" s="80">
        <v>0.29220000000000002</v>
      </c>
      <c r="O14" s="80">
        <v>0.29220000000000002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0.32585447444074428</v>
      </c>
      <c r="D15" s="77">
        <f t="shared" si="0"/>
        <v>0.31330538931487384</v>
      </c>
      <c r="E15" s="77">
        <f t="shared" si="0"/>
        <v>0.31330538931487384</v>
      </c>
      <c r="F15" s="77">
        <f t="shared" si="0"/>
        <v>0.18661504666804618</v>
      </c>
      <c r="G15" s="77">
        <f t="shared" si="0"/>
        <v>0.18661504666804618</v>
      </c>
      <c r="H15" s="77">
        <f t="shared" si="0"/>
        <v>0.15221904423070695</v>
      </c>
      <c r="I15" s="77">
        <f t="shared" si="0"/>
        <v>0.15221904423070695</v>
      </c>
      <c r="J15" s="77">
        <f t="shared" si="0"/>
        <v>0.15221904423070695</v>
      </c>
      <c r="K15" s="77">
        <f t="shared" si="0"/>
        <v>0.15221904423070695</v>
      </c>
      <c r="L15" s="77">
        <f t="shared" si="0"/>
        <v>0.12459983955013747</v>
      </c>
      <c r="M15" s="77">
        <f t="shared" si="0"/>
        <v>0.12459983955013747</v>
      </c>
      <c r="N15" s="77">
        <f t="shared" si="0"/>
        <v>0.12459983955013747</v>
      </c>
      <c r="O15" s="77">
        <f t="shared" si="0"/>
        <v>0.12459983955013747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0.72970000000000002</v>
      </c>
      <c r="D2" s="78">
        <v>0.3881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0.1479</v>
      </c>
      <c r="D3" s="78">
        <v>0.24329999999999999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9.6999999999999989E-2</v>
      </c>
      <c r="D4" s="78">
        <v>0.34810000000000002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2.5399999999999978E-2</v>
      </c>
      <c r="D5" s="77">
        <f t="shared" ref="D5:G5" si="0">1-SUM(D2:D4)</f>
        <v>2.0499999999999963E-2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0.26819999999999999</v>
      </c>
      <c r="D2" s="28">
        <v>0.26960000000000001</v>
      </c>
      <c r="E2" s="28">
        <v>0.27049999999999996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3.6400000000000002E-2</v>
      </c>
      <c r="D4" s="28">
        <v>3.6499999999999998E-2</v>
      </c>
      <c r="E4" s="28">
        <v>3.6499999999999998E-2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0.73473477243899987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0.35697000000000001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0.29220000000000002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0.3881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50.3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40.450000000000003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109.08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</v>
      </c>
      <c r="E13" s="86" t="s">
        <v>201</v>
      </c>
    </row>
    <row r="14" spans="1:5" ht="15.75" customHeight="1" x14ac:dyDescent="0.25">
      <c r="A14" s="11" t="s">
        <v>189</v>
      </c>
      <c r="B14" s="85">
        <v>0.28999999999999998</v>
      </c>
      <c r="C14" s="85">
        <v>0.95</v>
      </c>
      <c r="D14" s="86">
        <v>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</v>
      </c>
      <c r="E15" s="86" t="s">
        <v>201</v>
      </c>
    </row>
    <row r="16" spans="1:5" ht="15.75" customHeight="1" x14ac:dyDescent="0.25">
      <c r="A16" s="53" t="s">
        <v>57</v>
      </c>
      <c r="B16" s="85">
        <v>0.25900000000000001</v>
      </c>
      <c r="C16" s="85">
        <v>0.95</v>
      </c>
      <c r="D16" s="86">
        <v>0.32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0.31900000000000001</v>
      </c>
      <c r="C18" s="85">
        <v>0.95</v>
      </c>
      <c r="D18" s="86">
        <v>2.61</v>
      </c>
      <c r="E18" s="86" t="s">
        <v>201</v>
      </c>
    </row>
    <row r="19" spans="1:5" ht="15.75" customHeight="1" x14ac:dyDescent="0.25">
      <c r="A19" s="53" t="s">
        <v>174</v>
      </c>
      <c r="B19" s="85">
        <v>0.129</v>
      </c>
      <c r="C19" s="85">
        <f>(1-food_insecure)*0.95</f>
        <v>0.74670000000000003</v>
      </c>
      <c r="D19" s="86">
        <v>2.61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132.44999999999999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27.3</v>
      </c>
      <c r="E22" s="86" t="s">
        <v>201</v>
      </c>
    </row>
    <row r="23" spans="1:5" ht="15.75" customHeight="1" x14ac:dyDescent="0.25">
      <c r="A23" s="53" t="s">
        <v>34</v>
      </c>
      <c r="B23" s="85">
        <v>0.36799999999999999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</v>
      </c>
      <c r="E24" s="86" t="s">
        <v>201</v>
      </c>
    </row>
    <row r="25" spans="1:5" ht="15.75" customHeight="1" x14ac:dyDescent="0.25">
      <c r="A25" s="53" t="s">
        <v>87</v>
      </c>
      <c r="B25" s="85">
        <v>0.69400000000000006</v>
      </c>
      <c r="C25" s="85">
        <v>0.95</v>
      </c>
      <c r="D25" s="86">
        <v>23.1</v>
      </c>
      <c r="E25" s="86" t="s">
        <v>201</v>
      </c>
    </row>
    <row r="26" spans="1:5" ht="15.75" customHeight="1" x14ac:dyDescent="0.25">
      <c r="A26" s="53" t="s">
        <v>137</v>
      </c>
      <c r="B26" s="85">
        <v>0.39700000000000002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23.1</v>
      </c>
      <c r="E27" s="86" t="s">
        <v>201</v>
      </c>
    </row>
    <row r="28" spans="1:5" ht="15.75" customHeight="1" x14ac:dyDescent="0.25">
      <c r="A28" s="53" t="s">
        <v>84</v>
      </c>
      <c r="B28" s="85">
        <v>0.32799999999999996</v>
      </c>
      <c r="C28" s="85">
        <v>0.95</v>
      </c>
      <c r="D28" s="86">
        <v>0.74</v>
      </c>
      <c r="E28" s="86" t="s">
        <v>201</v>
      </c>
    </row>
    <row r="29" spans="1:5" ht="15.75" customHeight="1" x14ac:dyDescent="0.25">
      <c r="A29" s="53" t="s">
        <v>58</v>
      </c>
      <c r="B29" s="85">
        <v>0.129</v>
      </c>
      <c r="C29" s="85">
        <v>0.95</v>
      </c>
      <c r="D29" s="86">
        <v>72.400000000000006</v>
      </c>
      <c r="E29" s="86" t="s">
        <v>201</v>
      </c>
    </row>
    <row r="30" spans="1:5" ht="15.75" customHeight="1" x14ac:dyDescent="0.25">
      <c r="A30" s="53" t="s">
        <v>67</v>
      </c>
      <c r="B30" s="85">
        <v>6.7000000000000004E-2</v>
      </c>
      <c r="C30" s="85">
        <v>0.95</v>
      </c>
      <c r="D30" s="86">
        <v>204.21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216.46</v>
      </c>
      <c r="E31" s="86" t="s">
        <v>201</v>
      </c>
    </row>
    <row r="32" spans="1:5" ht="15.75" customHeight="1" x14ac:dyDescent="0.25">
      <c r="A32" s="53" t="s">
        <v>28</v>
      </c>
      <c r="B32" s="85">
        <v>0.33200000000000002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0.64200000000000002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0.22500000000000001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2020-09-03T22:49:26Z</dcterms:modified>
</cp:coreProperties>
</file>