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18A2F32D-D96A-45CC-A180-644224804DE9}" xr6:coauthVersionLast="45" xr6:coauthVersionMax="45" xr10:uidLastSave="{00000000-0000-0000-0000-000000000000}"/>
  <bookViews>
    <workbookView xWindow="12465" yWindow="-13875" windowWidth="23250" windowHeight="12570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<sst xmlns="http://schemas.openxmlformats.org/spreadsheetml/2006/main" count="1115" uniqueCount="272">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</sst>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7745454</v>
      </c>
    </row>
    <row r="8" spans="1:3" ht="15" customHeight="1" x14ac:dyDescent="0.25">
      <c r="B8" s="7" t="s">
        <v>106</v>
      </c>
      <c r="C8" s="66">
        <v>0.02</v>
      </c>
    </row>
    <row r="9" spans="1:3" ht="15" customHeight="1" x14ac:dyDescent="0.25">
      <c r="B9" s="9" t="s">
        <v>107</v>
      </c>
      <c r="C9" s="67">
        <v>0.46200000000000002</v>
      </c>
    </row>
    <row r="10" spans="1:3" ht="15" customHeight="1" x14ac:dyDescent="0.25">
      <c r="B10" s="9" t="s">
        <v>105</v>
      </c>
      <c r="C10" s="67">
        <v>0.81408699039999999</v>
      </c>
    </row>
    <row r="11" spans="1:3" ht="15" customHeight="1" x14ac:dyDescent="0.25">
      <c r="B11" s="7" t="s">
        <v>108</v>
      </c>
      <c r="C11" s="66">
        <v>0.73699999999999999</v>
      </c>
    </row>
    <row r="12" spans="1:3" ht="15" customHeight="1" x14ac:dyDescent="0.25">
      <c r="B12" s="7" t="s">
        <v>109</v>
      </c>
      <c r="C12" s="66">
        <v>0.81099999999999994</v>
      </c>
    </row>
    <row r="13" spans="1:3" ht="15" customHeight="1" x14ac:dyDescent="0.25">
      <c r="B13" s="7" t="s">
        <v>110</v>
      </c>
      <c r="C13" s="66">
        <v>0.30299999999999999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8.1799999999999998E-2</v>
      </c>
    </row>
    <row r="24" spans="1:3" ht="15" customHeight="1" x14ac:dyDescent="0.25">
      <c r="B24" s="20" t="s">
        <v>102</v>
      </c>
      <c r="C24" s="67">
        <v>0.59670000000000001</v>
      </c>
    </row>
    <row r="25" spans="1:3" ht="15" customHeight="1" x14ac:dyDescent="0.25">
      <c r="B25" s="20" t="s">
        <v>103</v>
      </c>
      <c r="C25" s="67">
        <v>0.30310000000000004</v>
      </c>
    </row>
    <row r="26" spans="1:3" ht="15" customHeight="1" x14ac:dyDescent="0.25">
      <c r="B26" s="20" t="s">
        <v>104</v>
      </c>
      <c r="C26" s="67">
        <v>1.84E-2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0.40399999999999997</v>
      </c>
    </row>
    <row r="30" spans="1:3" ht="14.25" customHeight="1" x14ac:dyDescent="0.25">
      <c r="B30" s="30" t="s">
        <v>76</v>
      </c>
      <c r="C30" s="69">
        <v>3.5000000000000003E-2</v>
      </c>
    </row>
    <row r="31" spans="1:3" ht="14.25" customHeight="1" x14ac:dyDescent="0.25">
      <c r="B31" s="30" t="s">
        <v>77</v>
      </c>
      <c r="C31" s="69">
        <v>8.199999999999999E-2</v>
      </c>
    </row>
    <row r="32" spans="1:3" ht="14.25" customHeight="1" x14ac:dyDescent="0.25">
      <c r="B32" s="30" t="s">
        <v>78</v>
      </c>
      <c r="C32" s="69">
        <v>0.47899999999999998</v>
      </c>
    </row>
    <row r="33" spans="1:5" ht="13.2" x14ac:dyDescent="0.25">
      <c r="B33" s="32" t="s">
        <v>129</v>
      </c>
      <c r="C33" s="91">
        <f>SUM(C29:C32)</f>
        <v>0.99999999999999989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10.6</v>
      </c>
    </row>
    <row r="38" spans="1:5" ht="15" customHeight="1" x14ac:dyDescent="0.25">
      <c r="B38" s="16" t="s">
        <v>91</v>
      </c>
      <c r="C38" s="68">
        <v>16.7</v>
      </c>
      <c r="D38" s="17"/>
      <c r="E38" s="18"/>
    </row>
    <row r="39" spans="1:5" ht="15" customHeight="1" x14ac:dyDescent="0.25">
      <c r="B39" s="16" t="s">
        <v>90</v>
      </c>
      <c r="C39" s="68">
        <v>20.9</v>
      </c>
      <c r="D39" s="17"/>
      <c r="E39" s="17"/>
    </row>
    <row r="40" spans="1:5" ht="15" customHeight="1" x14ac:dyDescent="0.25">
      <c r="B40" s="16" t="s">
        <v>171</v>
      </c>
      <c r="C40" s="68">
        <v>0.54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10.1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2.1000000000000001E-2</v>
      </c>
      <c r="D45" s="17"/>
    </row>
    <row r="46" spans="1:5" ht="15.75" customHeight="1" x14ac:dyDescent="0.25">
      <c r="B46" s="16" t="s">
        <v>11</v>
      </c>
      <c r="C46" s="67">
        <v>7.3300000000000004E-2</v>
      </c>
      <c r="D46" s="17"/>
    </row>
    <row r="47" spans="1:5" ht="15.75" customHeight="1" x14ac:dyDescent="0.25">
      <c r="B47" s="16" t="s">
        <v>12</v>
      </c>
      <c r="C47" s="67">
        <v>0.10490000000000001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0.80079999999999996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1.6337020742250001</v>
      </c>
      <c r="D51" s="17"/>
    </row>
    <row r="52" spans="1:4" ht="15" customHeight="1" x14ac:dyDescent="0.25">
      <c r="B52" s="16" t="s">
        <v>125</v>
      </c>
      <c r="C52" s="65">
        <v>1.95418822742</v>
      </c>
    </row>
    <row r="53" spans="1:4" ht="15.75" customHeight="1" x14ac:dyDescent="0.25">
      <c r="B53" s="16" t="s">
        <v>126</v>
      </c>
      <c r="C53" s="65">
        <v>1.95418822742</v>
      </c>
    </row>
    <row r="54" spans="1:4" ht="15.75" customHeight="1" x14ac:dyDescent="0.25">
      <c r="B54" s="16" t="s">
        <v>127</v>
      </c>
      <c r="C54" s="65">
        <v>1.38295151974</v>
      </c>
    </row>
    <row r="55" spans="1:4" ht="15.75" customHeight="1" x14ac:dyDescent="0.25">
      <c r="B55" s="16" t="s">
        <v>128</v>
      </c>
      <c r="C55" s="65">
        <v>1.38295151974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0.65538335379998203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1.6337020742250001</v>
      </c>
      <c r="C2" s="26">
        <f>'Baseline year population inputs'!C52</f>
        <v>1.95418822742</v>
      </c>
      <c r="D2" s="26">
        <f>'Baseline year population inputs'!C53</f>
        <v>1.95418822742</v>
      </c>
      <c r="E2" s="26">
        <f>'Baseline year population inputs'!C54</f>
        <v>1.38295151974</v>
      </c>
      <c r="F2" s="26">
        <f>'Baseline year population inputs'!C55</f>
        <v>1.38295151974</v>
      </c>
    </row>
    <row r="3" spans="1:6" ht="15.75" customHeight="1" x14ac:dyDescent="0.25">
      <c r="A3" s="3" t="s">
        <v>65</v>
      </c>
      <c r="B3" s="26">
        <f>frac_mam_1month * 2.6</f>
        <v>0.17238000000000001</v>
      </c>
      <c r="C3" s="26">
        <f>frac_mam_1_5months * 2.6</f>
        <v>0.17238000000000001</v>
      </c>
      <c r="D3" s="26">
        <f>frac_mam_6_11months * 2.6</f>
        <v>7.4880000000000002E-2</v>
      </c>
      <c r="E3" s="26">
        <f>frac_mam_12_23months * 2.6</f>
        <v>7.6439999999999994E-2</v>
      </c>
      <c r="F3" s="26">
        <f>frac_mam_24_59months * 2.6</f>
        <v>6.3700000000000007E-2</v>
      </c>
    </row>
    <row r="4" spans="1:6" ht="15.75" customHeight="1" x14ac:dyDescent="0.25">
      <c r="A4" s="3" t="s">
        <v>66</v>
      </c>
      <c r="B4" s="26">
        <f>frac_sam_1month * 2.6</f>
        <v>6.7600000000000007E-2</v>
      </c>
      <c r="C4" s="26">
        <f>frac_sam_1_5months * 2.6</f>
        <v>6.7600000000000007E-2</v>
      </c>
      <c r="D4" s="26">
        <f>frac_sam_6_11months * 2.6</f>
        <v>3.9780000000000003E-2</v>
      </c>
      <c r="E4" s="26">
        <f>frac_sam_12_23months * 2.6</f>
        <v>2.2390758000000004E-2</v>
      </c>
      <c r="F4" s="26">
        <f>frac_sam_24_59months * 2.6</f>
        <v>2.7820000000000004E-2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0.02</v>
      </c>
      <c r="E2" s="93">
        <f>food_insecure</f>
        <v>0.02</v>
      </c>
      <c r="F2" s="93">
        <f>food_insecure</f>
        <v>0.02</v>
      </c>
      <c r="G2" s="93">
        <f>food_insecure</f>
        <v>0.02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0.02</v>
      </c>
      <c r="F5" s="93">
        <f>food_insecure</f>
        <v>0.02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1.6337020742250001</v>
      </c>
      <c r="D7" s="93">
        <f>diarrhoea_1_5mo</f>
        <v>1.95418822742</v>
      </c>
      <c r="E7" s="93">
        <f>diarrhoea_6_11mo</f>
        <v>1.95418822742</v>
      </c>
      <c r="F7" s="93">
        <f>diarrhoea_12_23mo</f>
        <v>1.38295151974</v>
      </c>
      <c r="G7" s="93">
        <f>diarrhoea_24_59mo</f>
        <v>1.38295151974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0.02</v>
      </c>
      <c r="F8" s="93">
        <f>food_insecure</f>
        <v>0.02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1.6337020742250001</v>
      </c>
      <c r="D12" s="93">
        <f>diarrhoea_1_5mo</f>
        <v>1.95418822742</v>
      </c>
      <c r="E12" s="93">
        <f>diarrhoea_6_11mo</f>
        <v>1.95418822742</v>
      </c>
      <c r="F12" s="93">
        <f>diarrhoea_12_23mo</f>
        <v>1.38295151974</v>
      </c>
      <c r="G12" s="93">
        <f>diarrhoea_24_59mo</f>
        <v>1.38295151974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0.02</v>
      </c>
      <c r="I15" s="93">
        <f>food_insecure</f>
        <v>0.02</v>
      </c>
      <c r="J15" s="93">
        <f>food_insecure</f>
        <v>0.02</v>
      </c>
      <c r="K15" s="93">
        <f>food_insecure</f>
        <v>0.02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0.73699999999999999</v>
      </c>
      <c r="I18" s="93">
        <f>frac_PW_health_facility</f>
        <v>0.73699999999999999</v>
      </c>
      <c r="J18" s="93">
        <f>frac_PW_health_facility</f>
        <v>0.73699999999999999</v>
      </c>
      <c r="K18" s="93">
        <f>frac_PW_health_facility</f>
        <v>0.73699999999999999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0.46200000000000002</v>
      </c>
      <c r="I19" s="93">
        <f>frac_malaria_risk</f>
        <v>0.46200000000000002</v>
      </c>
      <c r="J19" s="93">
        <f>frac_malaria_risk</f>
        <v>0.46200000000000002</v>
      </c>
      <c r="K19" s="93">
        <f>frac_malaria_risk</f>
        <v>0.46200000000000002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0.30299999999999999</v>
      </c>
      <c r="M24" s="93">
        <f>famplan_unmet_need</f>
        <v>0.30299999999999999</v>
      </c>
      <c r="N24" s="93">
        <f>famplan_unmet_need</f>
        <v>0.30299999999999999</v>
      </c>
      <c r="O24" s="93">
        <f>famplan_unmet_need</f>
        <v>0.30299999999999999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9.1878209344320005E-2</v>
      </c>
      <c r="M25" s="93">
        <f>(1-food_insecure)*(0.49)+food_insecure*(0.7)</f>
        <v>0.49419999999999997</v>
      </c>
      <c r="N25" s="93">
        <f>(1-food_insecure)*(0.49)+food_insecure*(0.7)</f>
        <v>0.49419999999999997</v>
      </c>
      <c r="O25" s="93">
        <f>(1-food_insecure)*(0.49)+food_insecure*(0.7)</f>
        <v>0.49419999999999997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3.9376375433279993E-2</v>
      </c>
      <c r="M26" s="93">
        <f>(1-food_insecure)*(0.21)+food_insecure*(0.3)</f>
        <v>0.21179999999999999</v>
      </c>
      <c r="N26" s="93">
        <f>(1-food_insecure)*(0.21)+food_insecure*(0.3)</f>
        <v>0.21179999999999999</v>
      </c>
      <c r="O26" s="93">
        <f>(1-food_insecure)*(0.21)+food_insecure*(0.3)</f>
        <v>0.21179999999999999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5.4658424822399999E-2</v>
      </c>
      <c r="M27" s="93">
        <f>(1-food_insecure)*(0.3)</f>
        <v>0.29399999999999998</v>
      </c>
      <c r="N27" s="93">
        <f>(1-food_insecure)*(0.3)</f>
        <v>0.29399999999999998</v>
      </c>
      <c r="O27" s="93">
        <f>(1-food_insecure)*(0.3)</f>
        <v>0.29399999999999998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0.81408699039999999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0.46200000000000002</v>
      </c>
      <c r="D34" s="93">
        <f t="shared" si="3"/>
        <v>0.46200000000000002</v>
      </c>
      <c r="E34" s="93">
        <f t="shared" si="3"/>
        <v>0.46200000000000002</v>
      </c>
      <c r="F34" s="93">
        <f t="shared" si="3"/>
        <v>0.46200000000000002</v>
      </c>
      <c r="G34" s="93">
        <f t="shared" si="3"/>
        <v>0.46200000000000002</v>
      </c>
      <c r="H34" s="93">
        <f t="shared" si="3"/>
        <v>0.46200000000000002</v>
      </c>
      <c r="I34" s="93">
        <f t="shared" si="3"/>
        <v>0.46200000000000002</v>
      </c>
      <c r="J34" s="93">
        <f t="shared" si="3"/>
        <v>0.46200000000000002</v>
      </c>
      <c r="K34" s="93">
        <f t="shared" si="3"/>
        <v>0.46200000000000002</v>
      </c>
      <c r="L34" s="93">
        <f t="shared" si="3"/>
        <v>0.46200000000000002</v>
      </c>
      <c r="M34" s="93">
        <f t="shared" si="3"/>
        <v>0.46200000000000002</v>
      </c>
      <c r="N34" s="93">
        <f t="shared" si="3"/>
        <v>0.46200000000000002</v>
      </c>
      <c r="O34" s="93">
        <f t="shared" si="3"/>
        <v>0.46200000000000002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1579302</v>
      </c>
      <c r="C2" s="75">
        <v>3200000</v>
      </c>
      <c r="D2" s="75">
        <v>7664000</v>
      </c>
      <c r="E2" s="75">
        <v>319000</v>
      </c>
      <c r="F2" s="75">
        <v>216000</v>
      </c>
      <c r="G2" s="22">
        <f t="shared" ref="G2:G40" si="0">C2+D2+E2+F2</f>
        <v>11399000</v>
      </c>
      <c r="H2" s="22">
        <f t="shared" ref="H2:H40" si="1">(B2 + stillbirth*B2/(1000-stillbirth))/(1-abortion)</f>
        <v>1833811.1477648388</v>
      </c>
      <c r="I2" s="22">
        <f>G2-H2</f>
        <v>9565188.8522351608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1555296</v>
      </c>
      <c r="C3" s="75">
        <v>3226000</v>
      </c>
      <c r="D3" s="75">
        <v>7412000</v>
      </c>
      <c r="E3" s="75">
        <v>333000</v>
      </c>
      <c r="F3" s="75">
        <v>224000</v>
      </c>
      <c r="G3" s="22">
        <f t="shared" si="0"/>
        <v>11195000</v>
      </c>
      <c r="H3" s="22">
        <f t="shared" si="1"/>
        <v>1805936.5104799857</v>
      </c>
      <c r="I3" s="22">
        <f t="shared" ref="I3:I15" si="3">G3-H3</f>
        <v>9389063.4895200133</v>
      </c>
    </row>
    <row r="4" spans="1:9" ht="15.75" customHeight="1" x14ac:dyDescent="0.25">
      <c r="A4" s="92">
        <f t="shared" si="2"/>
        <v>2022</v>
      </c>
      <c r="B4" s="74">
        <v>1530611</v>
      </c>
      <c r="C4" s="75">
        <v>3266000</v>
      </c>
      <c r="D4" s="75">
        <v>7147000</v>
      </c>
      <c r="E4" s="75">
        <v>350000</v>
      </c>
      <c r="F4" s="75">
        <v>232000</v>
      </c>
      <c r="G4" s="22">
        <f t="shared" si="0"/>
        <v>10995000</v>
      </c>
      <c r="H4" s="22">
        <f t="shared" si="1"/>
        <v>1777273.4503543258</v>
      </c>
      <c r="I4" s="22">
        <f t="shared" si="3"/>
        <v>9217726.5496456735</v>
      </c>
    </row>
    <row r="5" spans="1:9" ht="15.75" customHeight="1" x14ac:dyDescent="0.25">
      <c r="A5" s="92" t="str">
        <f t="shared" si="2"/>
        <v/>
      </c>
      <c r="B5" s="74">
        <v>1502957.3455999997</v>
      </c>
      <c r="C5" s="75">
        <v>3317000</v>
      </c>
      <c r="D5" s="75">
        <v>6891000</v>
      </c>
      <c r="E5" s="75">
        <v>366000</v>
      </c>
      <c r="F5" s="75">
        <v>240000</v>
      </c>
      <c r="G5" s="22">
        <f t="shared" si="0"/>
        <v>10814000</v>
      </c>
      <c r="H5" s="22">
        <f t="shared" si="1"/>
        <v>1745163.3284681023</v>
      </c>
      <c r="I5" s="22">
        <f t="shared" si="3"/>
        <v>9068836.671531897</v>
      </c>
    </row>
    <row r="6" spans="1:9" ht="15.75" customHeight="1" x14ac:dyDescent="0.25">
      <c r="A6" s="92" t="str">
        <f t="shared" si="2"/>
        <v/>
      </c>
      <c r="B6" s="74">
        <v>1485839.6135999996</v>
      </c>
      <c r="C6" s="75">
        <v>3371000</v>
      </c>
      <c r="D6" s="75">
        <v>6677000</v>
      </c>
      <c r="E6" s="75">
        <v>382000</v>
      </c>
      <c r="F6" s="75">
        <v>249000</v>
      </c>
      <c r="G6" s="22">
        <f t="shared" si="0"/>
        <v>10679000</v>
      </c>
      <c r="H6" s="22">
        <f t="shared" si="1"/>
        <v>1725287.023767639</v>
      </c>
      <c r="I6" s="22">
        <f t="shared" si="3"/>
        <v>8953712.976232361</v>
      </c>
    </row>
    <row r="7" spans="1:9" ht="15.75" customHeight="1" x14ac:dyDescent="0.25">
      <c r="A7" s="92" t="str">
        <f t="shared" si="2"/>
        <v/>
      </c>
      <c r="B7" s="74">
        <v>1467675.4480000001</v>
      </c>
      <c r="C7" s="75">
        <v>3425000</v>
      </c>
      <c r="D7" s="75">
        <v>6525000</v>
      </c>
      <c r="E7" s="75">
        <v>398000</v>
      </c>
      <c r="F7" s="75">
        <v>258000</v>
      </c>
      <c r="G7" s="22">
        <f t="shared" si="0"/>
        <v>10606000</v>
      </c>
      <c r="H7" s="22">
        <f t="shared" si="1"/>
        <v>1704195.649624425</v>
      </c>
      <c r="I7" s="22">
        <f t="shared" si="3"/>
        <v>8901804.3503755741</v>
      </c>
    </row>
    <row r="8" spans="1:9" ht="15.75" customHeight="1" x14ac:dyDescent="0.25">
      <c r="A8" s="92" t="str">
        <f t="shared" si="2"/>
        <v/>
      </c>
      <c r="B8" s="74">
        <v>1444569.8101999999</v>
      </c>
      <c r="C8" s="75">
        <v>3476000</v>
      </c>
      <c r="D8" s="75">
        <v>6435000</v>
      </c>
      <c r="E8" s="75">
        <v>413000</v>
      </c>
      <c r="F8" s="75">
        <v>268000</v>
      </c>
      <c r="G8" s="22">
        <f t="shared" si="0"/>
        <v>10592000</v>
      </c>
      <c r="H8" s="22">
        <f t="shared" si="1"/>
        <v>1677366.4705479366</v>
      </c>
      <c r="I8" s="22">
        <f t="shared" si="3"/>
        <v>8914633.5294520631</v>
      </c>
    </row>
    <row r="9" spans="1:9" ht="15.75" customHeight="1" x14ac:dyDescent="0.25">
      <c r="A9" s="92" t="str">
        <f t="shared" si="2"/>
        <v/>
      </c>
      <c r="B9" s="74">
        <v>1420431.5071999999</v>
      </c>
      <c r="C9" s="75">
        <v>3524000</v>
      </c>
      <c r="D9" s="75">
        <v>6412000</v>
      </c>
      <c r="E9" s="75">
        <v>427000</v>
      </c>
      <c r="F9" s="75">
        <v>277000</v>
      </c>
      <c r="G9" s="22">
        <f t="shared" si="0"/>
        <v>10640000</v>
      </c>
      <c r="H9" s="22">
        <f t="shared" si="1"/>
        <v>1649338.2092467253</v>
      </c>
      <c r="I9" s="22">
        <f t="shared" si="3"/>
        <v>8990661.7907532752</v>
      </c>
    </row>
    <row r="10" spans="1:9" ht="15.75" customHeight="1" x14ac:dyDescent="0.25">
      <c r="A10" s="92" t="str">
        <f t="shared" si="2"/>
        <v/>
      </c>
      <c r="B10" s="74">
        <v>1395284.9371999998</v>
      </c>
      <c r="C10" s="75">
        <v>3566000</v>
      </c>
      <c r="D10" s="75">
        <v>6441000</v>
      </c>
      <c r="E10" s="75">
        <v>440000</v>
      </c>
      <c r="F10" s="75">
        <v>287000</v>
      </c>
      <c r="G10" s="22">
        <f t="shared" si="0"/>
        <v>10734000</v>
      </c>
      <c r="H10" s="22">
        <f t="shared" si="1"/>
        <v>1620139.1957622559</v>
      </c>
      <c r="I10" s="22">
        <f t="shared" si="3"/>
        <v>9113860.8042377438</v>
      </c>
    </row>
    <row r="11" spans="1:9" ht="15.75" customHeight="1" x14ac:dyDescent="0.25">
      <c r="A11" s="92" t="str">
        <f t="shared" si="2"/>
        <v/>
      </c>
      <c r="B11" s="74">
        <v>1369207.6591999999</v>
      </c>
      <c r="C11" s="75">
        <v>3600000</v>
      </c>
      <c r="D11" s="75">
        <v>6496000</v>
      </c>
      <c r="E11" s="75">
        <v>451000</v>
      </c>
      <c r="F11" s="75">
        <v>299000</v>
      </c>
      <c r="G11" s="22">
        <f t="shared" si="0"/>
        <v>10846000</v>
      </c>
      <c r="H11" s="22">
        <f t="shared" si="1"/>
        <v>1589859.48795478</v>
      </c>
      <c r="I11" s="22">
        <f t="shared" si="3"/>
        <v>9256140.5120452195</v>
      </c>
    </row>
    <row r="12" spans="1:9" ht="15.75" customHeight="1" x14ac:dyDescent="0.25">
      <c r="A12" s="92" t="str">
        <f t="shared" si="2"/>
        <v/>
      </c>
      <c r="B12" s="74">
        <v>1342260.6359999999</v>
      </c>
      <c r="C12" s="75">
        <v>3623000</v>
      </c>
      <c r="D12" s="75">
        <v>6557000</v>
      </c>
      <c r="E12" s="75">
        <v>461000</v>
      </c>
      <c r="F12" s="75">
        <v>312000</v>
      </c>
      <c r="G12" s="22">
        <f t="shared" si="0"/>
        <v>10953000</v>
      </c>
      <c r="H12" s="22">
        <f t="shared" si="1"/>
        <v>1558569.8729582576</v>
      </c>
      <c r="I12" s="22">
        <f t="shared" si="3"/>
        <v>9394430.1270417422</v>
      </c>
    </row>
    <row r="13" spans="1:9" ht="15.75" customHeight="1" x14ac:dyDescent="0.25">
      <c r="A13" s="92" t="str">
        <f t="shared" si="2"/>
        <v/>
      </c>
      <c r="B13" s="74">
        <v>3190000</v>
      </c>
      <c r="C13" s="75">
        <v>7912000</v>
      </c>
      <c r="D13" s="75">
        <v>306000</v>
      </c>
      <c r="E13" s="75">
        <v>209000</v>
      </c>
      <c r="F13" s="75">
        <v>5.0316827500000005E-3</v>
      </c>
      <c r="G13" s="22">
        <f t="shared" si="0"/>
        <v>8427000.0050316826</v>
      </c>
      <c r="H13" s="22">
        <f t="shared" si="1"/>
        <v>3704077.8529817825</v>
      </c>
      <c r="I13" s="22">
        <f t="shared" si="3"/>
        <v>4722922.1520499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5.0316827500000005E-3</v>
      </c>
    </row>
    <row r="4" spans="1:8" ht="15.75" customHeight="1" x14ac:dyDescent="0.25">
      <c r="B4" s="24" t="s">
        <v>7</v>
      </c>
      <c r="C4" s="76">
        <v>0.14025087783144929</v>
      </c>
    </row>
    <row r="5" spans="1:8" ht="15.75" customHeight="1" x14ac:dyDescent="0.25">
      <c r="B5" s="24" t="s">
        <v>8</v>
      </c>
      <c r="C5" s="76">
        <v>0.11685840745602243</v>
      </c>
    </row>
    <row r="6" spans="1:8" ht="15.75" customHeight="1" x14ac:dyDescent="0.25">
      <c r="B6" s="24" t="s">
        <v>10</v>
      </c>
      <c r="C6" s="76">
        <v>3.5048551157483745E-2</v>
      </c>
    </row>
    <row r="7" spans="1:8" ht="15.75" customHeight="1" x14ac:dyDescent="0.25">
      <c r="B7" s="24" t="s">
        <v>13</v>
      </c>
      <c r="C7" s="76">
        <v>0.18739609173920552</v>
      </c>
    </row>
    <row r="8" spans="1:8" ht="15.75" customHeight="1" x14ac:dyDescent="0.25">
      <c r="B8" s="24" t="s">
        <v>14</v>
      </c>
      <c r="C8" s="76">
        <v>2.3348701531414073E-3</v>
      </c>
    </row>
    <row r="9" spans="1:8" ht="15.75" customHeight="1" x14ac:dyDescent="0.25">
      <c r="B9" s="24" t="s">
        <v>27</v>
      </c>
      <c r="C9" s="76">
        <v>0.34071379489403775</v>
      </c>
    </row>
    <row r="10" spans="1:8" ht="15.75" customHeight="1" x14ac:dyDescent="0.25">
      <c r="B10" s="24" t="s">
        <v>15</v>
      </c>
      <c r="C10" s="76">
        <v>0.17236572401865979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1.6207745884614499E-2</v>
      </c>
      <c r="D14" s="76">
        <v>1.6207745884614499E-2</v>
      </c>
      <c r="E14" s="76">
        <v>7.9170460236590596E-3</v>
      </c>
      <c r="F14" s="76">
        <v>7.9170460236590596E-3</v>
      </c>
    </row>
    <row r="15" spans="1:8" ht="15.75" customHeight="1" x14ac:dyDescent="0.25">
      <c r="B15" s="24" t="s">
        <v>16</v>
      </c>
      <c r="C15" s="76">
        <v>0.27941490428975801</v>
      </c>
      <c r="D15" s="76">
        <v>0.27941490428975801</v>
      </c>
      <c r="E15" s="76">
        <v>0.11894479781822299</v>
      </c>
      <c r="F15" s="76">
        <v>0.11894479781822299</v>
      </c>
    </row>
    <row r="16" spans="1:8" ht="15.75" customHeight="1" x14ac:dyDescent="0.25">
      <c r="B16" s="24" t="s">
        <v>17</v>
      </c>
      <c r="C16" s="76">
        <v>2.8061828936613499E-2</v>
      </c>
      <c r="D16" s="76">
        <v>2.8061828936613499E-2</v>
      </c>
      <c r="E16" s="76">
        <v>1.86309092217843E-2</v>
      </c>
      <c r="F16" s="76">
        <v>1.86309092217843E-2</v>
      </c>
    </row>
    <row r="17" spans="1:8" ht="15.75" customHeight="1" x14ac:dyDescent="0.25">
      <c r="B17" s="24" t="s">
        <v>18</v>
      </c>
      <c r="C17" s="76">
        <v>3.4540165708252502E-3</v>
      </c>
      <c r="D17" s="76">
        <v>3.4540165708252502E-3</v>
      </c>
      <c r="E17" s="76">
        <v>9.4813162236438604E-3</v>
      </c>
      <c r="F17" s="76">
        <v>9.4813162236438604E-3</v>
      </c>
    </row>
    <row r="18" spans="1:8" ht="15.75" customHeight="1" x14ac:dyDescent="0.25">
      <c r="B18" s="24" t="s">
        <v>19</v>
      </c>
      <c r="C18" s="76">
        <v>4.8193171418622503E-3</v>
      </c>
      <c r="D18" s="76">
        <v>4.8193171418622503E-3</v>
      </c>
      <c r="E18" s="76">
        <v>5.9809853259451696E-3</v>
      </c>
      <c r="F18" s="76">
        <v>5.9809853259451696E-3</v>
      </c>
    </row>
    <row r="19" spans="1:8" ht="15.75" customHeight="1" x14ac:dyDescent="0.25">
      <c r="B19" s="24" t="s">
        <v>20</v>
      </c>
      <c r="C19" s="76">
        <v>5.9325180518350298E-2</v>
      </c>
      <c r="D19" s="76">
        <v>5.9325180518350298E-2</v>
      </c>
      <c r="E19" s="76">
        <v>6.7567398859759195E-2</v>
      </c>
      <c r="F19" s="76">
        <v>6.7567398859759195E-2</v>
      </c>
    </row>
    <row r="20" spans="1:8" ht="15.75" customHeight="1" x14ac:dyDescent="0.25">
      <c r="B20" s="24" t="s">
        <v>21</v>
      </c>
      <c r="C20" s="76">
        <v>2.1566780555837398E-3</v>
      </c>
      <c r="D20" s="76">
        <v>2.1566780555837398E-3</v>
      </c>
      <c r="E20" s="76">
        <v>1.1973682842070199E-2</v>
      </c>
      <c r="F20" s="76">
        <v>1.1973682842070199E-2</v>
      </c>
    </row>
    <row r="21" spans="1:8" ht="15.75" customHeight="1" x14ac:dyDescent="0.25">
      <c r="B21" s="24" t="s">
        <v>22</v>
      </c>
      <c r="C21" s="76">
        <v>9.7691366664170706E-2</v>
      </c>
      <c r="D21" s="76">
        <v>9.7691366664170706E-2</v>
      </c>
      <c r="E21" s="76">
        <v>0.35105538321758201</v>
      </c>
      <c r="F21" s="76">
        <v>0.35105538321758201</v>
      </c>
    </row>
    <row r="22" spans="1:8" ht="15.75" customHeight="1" x14ac:dyDescent="0.25">
      <c r="B22" s="24" t="s">
        <v>23</v>
      </c>
      <c r="C22" s="76">
        <v>0.50886896193822184</v>
      </c>
      <c r="D22" s="76">
        <v>0.50886896193822184</v>
      </c>
      <c r="E22" s="76">
        <v>0.40844848046733317</v>
      </c>
      <c r="F22" s="76">
        <v>0.40844848046733317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5.7999999999999996E-2</v>
      </c>
    </row>
    <row r="27" spans="1:8" ht="15.75" customHeight="1" x14ac:dyDescent="0.25">
      <c r="B27" s="24" t="s">
        <v>39</v>
      </c>
      <c r="C27" s="76">
        <v>9.7000000000000003E-3</v>
      </c>
    </row>
    <row r="28" spans="1:8" ht="15.75" customHeight="1" x14ac:dyDescent="0.25">
      <c r="B28" s="24" t="s">
        <v>40</v>
      </c>
      <c r="C28" s="76">
        <v>0.28649999999999998</v>
      </c>
    </row>
    <row r="29" spans="1:8" ht="15.75" customHeight="1" x14ac:dyDescent="0.25">
      <c r="B29" s="24" t="s">
        <v>41</v>
      </c>
      <c r="C29" s="76">
        <v>0.1356</v>
      </c>
    </row>
    <row r="30" spans="1:8" ht="15.75" customHeight="1" x14ac:dyDescent="0.25">
      <c r="B30" s="24" t="s">
        <v>42</v>
      </c>
      <c r="C30" s="76">
        <v>0.13119999999999998</v>
      </c>
    </row>
    <row r="31" spans="1:8" ht="15.75" customHeight="1" x14ac:dyDescent="0.25">
      <c r="B31" s="24" t="s">
        <v>43</v>
      </c>
      <c r="C31" s="76">
        <v>2.92E-2</v>
      </c>
    </row>
    <row r="32" spans="1:8" ht="15.75" customHeight="1" x14ac:dyDescent="0.25">
      <c r="B32" s="24" t="s">
        <v>44</v>
      </c>
      <c r="C32" s="76">
        <v>6.4299999999999996E-2</v>
      </c>
    </row>
    <row r="33" spans="2:3" ht="15.75" customHeight="1" x14ac:dyDescent="0.25">
      <c r="B33" s="24" t="s">
        <v>45</v>
      </c>
      <c r="C33" s="76">
        <v>6.2100000000000002E-2</v>
      </c>
    </row>
    <row r="34" spans="2:3" ht="15.75" customHeight="1" x14ac:dyDescent="0.25">
      <c r="B34" s="24" t="s">
        <v>46</v>
      </c>
      <c r="C34" s="76">
        <v>0.2233999999977648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0.61759378468368475</v>
      </c>
      <c r="D2" s="77">
        <v>0.73919999999999997</v>
      </c>
      <c r="E2" s="77">
        <v>0.7056</v>
      </c>
      <c r="F2" s="77">
        <v>0.45779999999999998</v>
      </c>
      <c r="G2" s="77">
        <v>0.38530000000000003</v>
      </c>
    </row>
    <row r="3" spans="1:15" ht="15.75" customHeight="1" x14ac:dyDescent="0.25">
      <c r="A3" s="5"/>
      <c r="B3" s="11" t="s">
        <v>118</v>
      </c>
      <c r="C3" s="77">
        <v>0.16109999999999999</v>
      </c>
      <c r="D3" s="77">
        <v>0.16109999999999999</v>
      </c>
      <c r="E3" s="77">
        <v>0.22120000000000001</v>
      </c>
      <c r="F3" s="77">
        <v>0.30620000000000003</v>
      </c>
      <c r="G3" s="77">
        <v>0.34590000000000004</v>
      </c>
    </row>
    <row r="4" spans="1:15" ht="15.75" customHeight="1" x14ac:dyDescent="0.25">
      <c r="A4" s="5"/>
      <c r="B4" s="11" t="s">
        <v>116</v>
      </c>
      <c r="C4" s="78">
        <v>7.0800000000000002E-2</v>
      </c>
      <c r="D4" s="78">
        <v>7.0800000000000002E-2</v>
      </c>
      <c r="E4" s="78">
        <v>5.5099999999999996E-2</v>
      </c>
      <c r="F4" s="78">
        <v>0.17460000000000001</v>
      </c>
      <c r="G4" s="78">
        <v>0.1973</v>
      </c>
    </row>
    <row r="5" spans="1:15" ht="15.75" customHeight="1" x14ac:dyDescent="0.25">
      <c r="A5" s="5"/>
      <c r="B5" s="11" t="s">
        <v>119</v>
      </c>
      <c r="C5" s="78">
        <v>2.8900000000000002E-2</v>
      </c>
      <c r="D5" s="78">
        <v>2.8900000000000002E-2</v>
      </c>
      <c r="E5" s="78">
        <v>1.8100000000000002E-2</v>
      </c>
      <c r="F5" s="78">
        <v>6.1399999999999996E-2</v>
      </c>
      <c r="G5" s="78">
        <v>7.1399999999999991E-2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0.7659999999999999</v>
      </c>
      <c r="D8" s="77">
        <v>0.7659999999999999</v>
      </c>
      <c r="E8" s="77">
        <v>0.80069999999999997</v>
      </c>
      <c r="F8" s="77">
        <v>0.82609999999999995</v>
      </c>
      <c r="G8" s="77">
        <v>0.79890000000000005</v>
      </c>
    </row>
    <row r="9" spans="1:15" ht="15.75" customHeight="1" x14ac:dyDescent="0.25">
      <c r="B9" s="7" t="s">
        <v>121</v>
      </c>
      <c r="C9" s="77">
        <v>0.1416</v>
      </c>
      <c r="D9" s="77">
        <v>0.1416</v>
      </c>
      <c r="E9" s="77">
        <v>0.15529999999999999</v>
      </c>
      <c r="F9" s="77">
        <v>0.13589999999999999</v>
      </c>
      <c r="G9" s="77">
        <v>0.16600000000000001</v>
      </c>
    </row>
    <row r="10" spans="1:15" ht="15.75" customHeight="1" x14ac:dyDescent="0.25">
      <c r="B10" s="7" t="s">
        <v>122</v>
      </c>
      <c r="C10" s="78">
        <v>6.6299999999999998E-2</v>
      </c>
      <c r="D10" s="78">
        <v>6.6299999999999998E-2</v>
      </c>
      <c r="E10" s="78">
        <v>2.8799999999999999E-2</v>
      </c>
      <c r="F10" s="78">
        <v>2.9399999999999999E-2</v>
      </c>
      <c r="G10" s="78">
        <v>2.4500000000000001E-2</v>
      </c>
    </row>
    <row r="11" spans="1:15" ht="15.75" customHeight="1" x14ac:dyDescent="0.25">
      <c r="B11" s="7" t="s">
        <v>123</v>
      </c>
      <c r="C11" s="78">
        <v>2.6000000000000002E-2</v>
      </c>
      <c r="D11" s="78">
        <v>2.6000000000000002E-2</v>
      </c>
      <c r="E11" s="78">
        <v>1.5300000000000001E-2</v>
      </c>
      <c r="F11" s="78">
        <v>8.6118300000000009E-3</v>
      </c>
      <c r="G11" s="78">
        <v>1.0700000000000001E-2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0.41148677074999995</v>
      </c>
      <c r="D14" s="79">
        <v>0.38665276676100002</v>
      </c>
      <c r="E14" s="79">
        <v>0.38665276676100002</v>
      </c>
      <c r="F14" s="79">
        <v>0.23521444346199999</v>
      </c>
      <c r="G14" s="79">
        <v>0.23521444346199999</v>
      </c>
      <c r="H14" s="80">
        <v>0.373</v>
      </c>
      <c r="I14" s="80">
        <v>0.373</v>
      </c>
      <c r="J14" s="80">
        <v>0.373</v>
      </c>
      <c r="K14" s="80">
        <v>0.373</v>
      </c>
      <c r="L14" s="80">
        <v>0.24543999999999999</v>
      </c>
      <c r="M14" s="80">
        <v>0.24543999999999999</v>
      </c>
      <c r="N14" s="80">
        <v>0.24543999999999999</v>
      </c>
      <c r="O14" s="80">
        <v>0.24543999999999999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0.26968157985845931</v>
      </c>
      <c r="D15" s="77">
        <f t="shared" si="0"/>
        <v>0.25340578703586641</v>
      </c>
      <c r="E15" s="77">
        <f t="shared" si="0"/>
        <v>0.25340578703586641</v>
      </c>
      <c r="F15" s="77">
        <f t="shared" si="0"/>
        <v>0.15415563081832181</v>
      </c>
      <c r="G15" s="77">
        <f t="shared" si="0"/>
        <v>0.15415563081832181</v>
      </c>
      <c r="H15" s="77">
        <f t="shared" si="0"/>
        <v>0.24445799096739329</v>
      </c>
      <c r="I15" s="77">
        <f t="shared" si="0"/>
        <v>0.24445799096739329</v>
      </c>
      <c r="J15" s="77">
        <f t="shared" si="0"/>
        <v>0.24445799096739329</v>
      </c>
      <c r="K15" s="77">
        <f t="shared" si="0"/>
        <v>0.24445799096739329</v>
      </c>
      <c r="L15" s="77">
        <f t="shared" si="0"/>
        <v>0.16085729035666757</v>
      </c>
      <c r="M15" s="77">
        <f t="shared" si="0"/>
        <v>0.16085729035666757</v>
      </c>
      <c r="N15" s="77">
        <f t="shared" si="0"/>
        <v>0.16085729035666757</v>
      </c>
      <c r="O15" s="77">
        <f t="shared" si="0"/>
        <v>0.16085729035666757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0.31780000000000003</v>
      </c>
      <c r="D2" s="78">
        <v>0.2205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0.30780000000000002</v>
      </c>
      <c r="D3" s="78">
        <v>0.25040000000000001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0.34499999999999997</v>
      </c>
      <c r="D4" s="78">
        <v>0.48520000000000002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2.9399999999999982E-2</v>
      </c>
      <c r="D5" s="77">
        <f t="shared" ref="D5:G5" si="0">1-SUM(D2:D4)</f>
        <v>4.390000000000005E-2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0.22590000000000002</v>
      </c>
      <c r="D2" s="28">
        <v>0.22700000000000001</v>
      </c>
      <c r="E2" s="28">
        <v>0.22700000000000001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4.2200000000000001E-2</v>
      </c>
      <c r="D4" s="28">
        <v>4.2099999999999999E-2</v>
      </c>
      <c r="E4" s="28">
        <v>4.2099999999999999E-2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0.38665276676100002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0.373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0.24543999999999999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0.2205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20.9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0.54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48.17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45.25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230.09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1.28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1.34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14.53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14.53</v>
      </c>
      <c r="E15" s="86" t="s">
        <v>201</v>
      </c>
    </row>
    <row r="16" spans="1:5" ht="15.75" customHeight="1" x14ac:dyDescent="0.25">
      <c r="A16" s="53" t="s">
        <v>57</v>
      </c>
      <c r="B16" s="85">
        <v>5.0000000000000001E-3</v>
      </c>
      <c r="C16" s="85">
        <v>0.95</v>
      </c>
      <c r="D16" s="86">
        <v>0.47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0.17899999999999999</v>
      </c>
      <c r="C18" s="85">
        <v>0.95</v>
      </c>
      <c r="D18" s="86">
        <v>5.37</v>
      </c>
      <c r="E18" s="86" t="s">
        <v>201</v>
      </c>
    </row>
    <row r="19" spans="1:5" ht="15.75" customHeight="1" x14ac:dyDescent="0.25">
      <c r="A19" s="53" t="s">
        <v>174</v>
      </c>
      <c r="B19" s="85">
        <v>0.59399999999999997</v>
      </c>
      <c r="C19" s="85">
        <f>(1-food_insecure)*0.95</f>
        <v>0.93099999999999994</v>
      </c>
      <c r="D19" s="86">
        <v>5.37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129.44999999999999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13.85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24.89</v>
      </c>
      <c r="E22" s="86" t="s">
        <v>201</v>
      </c>
    </row>
    <row r="23" spans="1:5" ht="15.75" customHeight="1" x14ac:dyDescent="0.25">
      <c r="A23" s="53" t="s">
        <v>34</v>
      </c>
      <c r="B23" s="85">
        <v>0.249</v>
      </c>
      <c r="C23" s="85">
        <v>0.95</v>
      </c>
      <c r="D23" s="86">
        <v>4.84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20.89</v>
      </c>
      <c r="E24" s="86" t="s">
        <v>201</v>
      </c>
    </row>
    <row r="25" spans="1:5" ht="15.75" customHeight="1" x14ac:dyDescent="0.25">
      <c r="A25" s="53" t="s">
        <v>87</v>
      </c>
      <c r="B25" s="85">
        <v>0.35</v>
      </c>
      <c r="C25" s="85">
        <v>0.95</v>
      </c>
      <c r="D25" s="86">
        <v>20.89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5.18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20.89</v>
      </c>
      <c r="E27" s="86" t="s">
        <v>201</v>
      </c>
    </row>
    <row r="28" spans="1:5" ht="15.75" customHeight="1" x14ac:dyDescent="0.25">
      <c r="A28" s="53" t="s">
        <v>84</v>
      </c>
      <c r="B28" s="85">
        <v>0.50900000000000001</v>
      </c>
      <c r="C28" s="85">
        <v>0.95</v>
      </c>
      <c r="D28" s="86">
        <v>0.79</v>
      </c>
      <c r="E28" s="86" t="s">
        <v>201</v>
      </c>
    </row>
    <row r="29" spans="1:5" ht="15.75" customHeight="1" x14ac:dyDescent="0.25">
      <c r="A29" s="53" t="s">
        <v>58</v>
      </c>
      <c r="B29" s="85">
        <v>0.59399999999999997</v>
      </c>
      <c r="C29" s="85">
        <v>0.95</v>
      </c>
      <c r="D29" s="86">
        <v>90.02</v>
      </c>
      <c r="E29" s="86" t="s">
        <v>201</v>
      </c>
    </row>
    <row r="30" spans="1:5" ht="15.75" customHeight="1" x14ac:dyDescent="0.25">
      <c r="A30" s="53" t="s">
        <v>67</v>
      </c>
      <c r="B30" s="85">
        <v>1E-3</v>
      </c>
      <c r="C30" s="85">
        <v>0.95</v>
      </c>
      <c r="D30" s="86">
        <v>368.76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390.88</v>
      </c>
      <c r="E31" s="86" t="s">
        <v>201</v>
      </c>
    </row>
    <row r="32" spans="1:5" ht="15.75" customHeight="1" x14ac:dyDescent="0.25">
      <c r="A32" s="53" t="s">
        <v>28</v>
      </c>
      <c r="B32" s="85">
        <v>0.76400000000000001</v>
      </c>
      <c r="C32" s="85">
        <v>0.95</v>
      </c>
      <c r="D32" s="86">
        <v>0.98</v>
      </c>
      <c r="E32" s="86" t="s">
        <v>201</v>
      </c>
    </row>
    <row r="33" spans="1:6" ht="15.75" customHeight="1" x14ac:dyDescent="0.25">
      <c r="A33" s="53" t="s">
        <v>83</v>
      </c>
      <c r="B33" s="85">
        <v>0.86299999999999999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0.57700000000000007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0.83499999999999996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0.94700000000000006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0.40600000000000003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0.16899999999999998</v>
      </c>
      <c r="C38" s="85">
        <v>0.95</v>
      </c>
      <c r="D38" s="86">
        <v>2.0699999999999998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1.01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2020-09-03T22:56:08Z</dcterms:modified>
</cp:coreProperties>
</file>