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19D1421-E57E-413B-A35C-1225F08B2283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<sst xmlns="http://schemas.openxmlformats.org/spreadsheetml/2006/main" count="1115" uniqueCount="272">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</sst>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25122471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2.1600000000000001E-2</v>
      </c>
    </row>
    <row r="10" spans="1:3" ht="15" customHeight="1" x14ac:dyDescent="0.25">
      <c r="B10" s="9" t="s">
        <v>105</v>
      </c>
      <c r="C10" s="67">
        <v>0.40135768890380902</v>
      </c>
    </row>
    <row r="11" spans="1:3" ht="15" customHeight="1" x14ac:dyDescent="0.25">
      <c r="B11" s="7" t="s">
        <v>108</v>
      </c>
      <c r="C11" s="66">
        <v>0.36599999999999999</v>
      </c>
    </row>
    <row r="12" spans="1:3" ht="15" customHeight="1" x14ac:dyDescent="0.25">
      <c r="B12" s="7" t="s">
        <v>109</v>
      </c>
      <c r="C12" s="66">
        <v>0.64400000000000002</v>
      </c>
    </row>
    <row r="13" spans="1:3" ht="15" customHeight="1" x14ac:dyDescent="0.25">
      <c r="B13" s="7" t="s">
        <v>110</v>
      </c>
      <c r="C13" s="66">
        <v>0.53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0.55289999999999995</v>
      </c>
    </row>
    <row r="25" spans="1:3" ht="15" customHeight="1" x14ac:dyDescent="0.25">
      <c r="B25" s="20" t="s">
        <v>103</v>
      </c>
      <c r="C25" s="67">
        <v>0.33850000000000002</v>
      </c>
    </row>
    <row r="26" spans="1:3" ht="15" customHeight="1" x14ac:dyDescent="0.25">
      <c r="B26" s="20" t="s">
        <v>104</v>
      </c>
      <c r="C26" s="67">
        <v>4.24E-2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0.21100000000000002</v>
      </c>
    </row>
    <row r="30" spans="1:3" ht="14.25" customHeight="1" x14ac:dyDescent="0.25">
      <c r="B30" s="30" t="s">
        <v>76</v>
      </c>
      <c r="C30" s="69">
        <v>0.13</v>
      </c>
    </row>
    <row r="31" spans="1:3" ht="14.25" customHeight="1" x14ac:dyDescent="0.25">
      <c r="B31" s="30" t="s">
        <v>77</v>
      </c>
      <c r="C31" s="69">
        <v>0.16600000000000001</v>
      </c>
    </row>
    <row r="32" spans="1:3" ht="14.25" customHeight="1" x14ac:dyDescent="0.25">
      <c r="B32" s="30" t="s">
        <v>78</v>
      </c>
      <c r="C32" s="69">
        <v>0.49299999999999999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44.2</v>
      </c>
    </row>
    <row r="38" spans="1:5" ht="15" customHeight="1" x14ac:dyDescent="0.25">
      <c r="B38" s="16" t="s">
        <v>91</v>
      </c>
      <c r="C38" s="68">
        <v>61.2</v>
      </c>
      <c r="D38" s="17"/>
      <c r="E38" s="18"/>
    </row>
    <row r="39" spans="1:5" ht="15" customHeight="1" x14ac:dyDescent="0.25">
      <c r="B39" s="16" t="s">
        <v>90</v>
      </c>
      <c r="C39" s="68">
        <v>74.900000000000006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43.1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3.5200000000000002E-2</v>
      </c>
      <c r="D45" s="17"/>
    </row>
    <row r="46" spans="1:5" ht="15.75" customHeight="1" x14ac:dyDescent="0.25">
      <c r="B46" s="16" t="s">
        <v>11</v>
      </c>
      <c r="C46" s="67">
        <v>0.1226</v>
      </c>
      <c r="D46" s="17"/>
    </row>
    <row r="47" spans="1:5" ht="15.75" customHeight="1" x14ac:dyDescent="0.25">
      <c r="B47" s="16" t="s">
        <v>12</v>
      </c>
      <c r="C47" s="67">
        <v>0.43469999999999998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0.40750000000000003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2.2309446317524997</v>
      </c>
      <c r="D51" s="17"/>
    </row>
    <row r="52" spans="1:4" ht="15" customHeight="1" x14ac:dyDescent="0.25">
      <c r="B52" s="16" t="s">
        <v>125</v>
      </c>
      <c r="C52" s="65">
        <v>2.3546239152799897</v>
      </c>
    </row>
    <row r="53" spans="1:4" ht="15.75" customHeight="1" x14ac:dyDescent="0.25">
      <c r="B53" s="16" t="s">
        <v>126</v>
      </c>
      <c r="C53" s="65">
        <v>2.3546239152799897</v>
      </c>
    </row>
    <row r="54" spans="1:4" ht="15.75" customHeight="1" x14ac:dyDescent="0.25">
      <c r="B54" s="16" t="s">
        <v>127</v>
      </c>
      <c r="C54" s="65">
        <v>1.80698820645</v>
      </c>
    </row>
    <row r="55" spans="1:4" ht="15.75" customHeight="1" x14ac:dyDescent="0.25">
      <c r="B55" s="16" t="s">
        <v>128</v>
      </c>
      <c r="C55" s="65">
        <v>1.80698820645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0.3895318552653132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2.2309446317524997</v>
      </c>
      <c r="C2" s="26">
        <f>'Baseline year population inputs'!C52</f>
        <v>2.3546239152799897</v>
      </c>
      <c r="D2" s="26">
        <f>'Baseline year population inputs'!C53</f>
        <v>2.3546239152799897</v>
      </c>
      <c r="E2" s="26">
        <f>'Baseline year population inputs'!C54</f>
        <v>1.80698820645</v>
      </c>
      <c r="F2" s="26">
        <f>'Baseline year population inputs'!C55</f>
        <v>1.80698820645</v>
      </c>
    </row>
    <row r="3" spans="1:6" ht="15.75" customHeight="1" x14ac:dyDescent="0.25">
      <c r="A3" s="3" t="s">
        <v>65</v>
      </c>
      <c r="B3" s="26">
        <f>frac_mam_1month * 2.6</f>
        <v>0.20020000000000002</v>
      </c>
      <c r="C3" s="26">
        <f>frac_mam_1_5months * 2.6</f>
        <v>0.20020000000000002</v>
      </c>
      <c r="D3" s="26">
        <f>frac_mam_6_11months * 2.6</f>
        <v>0.21112</v>
      </c>
      <c r="E3" s="26">
        <f>frac_mam_12_23months * 2.6</f>
        <v>0.13650000000000001</v>
      </c>
      <c r="F3" s="26">
        <f>frac_mam_24_59months * 2.6</f>
        <v>8.8920000000000013E-2</v>
      </c>
    </row>
    <row r="4" spans="1:6" ht="15.75" customHeight="1" x14ac:dyDescent="0.25">
      <c r="A4" s="3" t="s">
        <v>66</v>
      </c>
      <c r="B4" s="26">
        <f>frac_sam_1month * 2.6</f>
        <v>0.16484000000000001</v>
      </c>
      <c r="C4" s="26">
        <f>frac_sam_1_5months * 2.6</f>
        <v>0.16484000000000001</v>
      </c>
      <c r="D4" s="26">
        <f>frac_sam_6_11months * 2.6</f>
        <v>0.1222</v>
      </c>
      <c r="E4" s="26">
        <f>frac_sam_12_23months * 2.6</f>
        <v>5.5379999999999999E-2</v>
      </c>
      <c r="F4" s="26">
        <f>frac_sam_24_59months * 2.6</f>
        <v>3.3280000000000004E-2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2.2309446317524997</v>
      </c>
      <c r="D7" s="93">
        <f>diarrhoea_1_5mo</f>
        <v>2.3546239152799897</v>
      </c>
      <c r="E7" s="93">
        <f>diarrhoea_6_11mo</f>
        <v>2.3546239152799897</v>
      </c>
      <c r="F7" s="93">
        <f>diarrhoea_12_23mo</f>
        <v>1.80698820645</v>
      </c>
      <c r="G7" s="93">
        <f>diarrhoea_24_59mo</f>
        <v>1.80698820645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2.2309446317524997</v>
      </c>
      <c r="D12" s="93">
        <f>diarrhoea_1_5mo</f>
        <v>2.3546239152799897</v>
      </c>
      <c r="E12" s="93">
        <f>diarrhoea_6_11mo</f>
        <v>2.3546239152799897</v>
      </c>
      <c r="F12" s="93">
        <f>diarrhoea_12_23mo</f>
        <v>1.80698820645</v>
      </c>
      <c r="G12" s="93">
        <f>diarrhoea_24_59mo</f>
        <v>1.80698820645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0.36599999999999999</v>
      </c>
      <c r="I18" s="93">
        <f>frac_PW_health_facility</f>
        <v>0.36599999999999999</v>
      </c>
      <c r="J18" s="93">
        <f>frac_PW_health_facility</f>
        <v>0.36599999999999999</v>
      </c>
      <c r="K18" s="93">
        <f>frac_PW_health_facility</f>
        <v>0.36599999999999999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2.1600000000000001E-2</v>
      </c>
      <c r="I19" s="93">
        <f>frac_malaria_risk</f>
        <v>2.1600000000000001E-2</v>
      </c>
      <c r="J19" s="93">
        <f>frac_malaria_risk</f>
        <v>2.1600000000000001E-2</v>
      </c>
      <c r="K19" s="93">
        <f>frac_malaria_risk</f>
        <v>2.1600000000000001E-2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</v>
      </c>
      <c r="M24" s="93">
        <f>famplan_unmet_need</f>
        <v>0.53</v>
      </c>
      <c r="N24" s="93">
        <f>famplan_unmet_need</f>
        <v>0.53</v>
      </c>
      <c r="O24" s="93">
        <f>famplan_unmet_need</f>
        <v>0.53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0.29823761296501133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0.12781611984214772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0.17258857828903185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0.40135768890380896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2.1600000000000001E-2</v>
      </c>
      <c r="D34" s="93">
        <f t="shared" si="3"/>
        <v>2.1600000000000001E-2</v>
      </c>
      <c r="E34" s="93">
        <f t="shared" si="3"/>
        <v>2.1600000000000001E-2</v>
      </c>
      <c r="F34" s="93">
        <f t="shared" si="3"/>
        <v>2.1600000000000001E-2</v>
      </c>
      <c r="G34" s="93">
        <f t="shared" si="3"/>
        <v>2.1600000000000001E-2</v>
      </c>
      <c r="H34" s="93">
        <f t="shared" si="3"/>
        <v>2.1600000000000001E-2</v>
      </c>
      <c r="I34" s="93">
        <f t="shared" si="3"/>
        <v>2.1600000000000001E-2</v>
      </c>
      <c r="J34" s="93">
        <f t="shared" si="3"/>
        <v>2.1600000000000001E-2</v>
      </c>
      <c r="K34" s="93">
        <f t="shared" si="3"/>
        <v>2.1600000000000001E-2</v>
      </c>
      <c r="L34" s="93">
        <f t="shared" si="3"/>
        <v>2.1600000000000001E-2</v>
      </c>
      <c r="M34" s="93">
        <f t="shared" si="3"/>
        <v>2.1600000000000001E-2</v>
      </c>
      <c r="N34" s="93">
        <f t="shared" si="3"/>
        <v>2.1600000000000001E-2</v>
      </c>
      <c r="O34" s="93">
        <f t="shared" si="3"/>
        <v>2.1600000000000001E-2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6058507</v>
      </c>
      <c r="C2" s="75">
        <v>9293000</v>
      </c>
      <c r="D2" s="75">
        <v>18001000</v>
      </c>
      <c r="E2" s="75">
        <v>14835000</v>
      </c>
      <c r="F2" s="75">
        <v>10175000</v>
      </c>
      <c r="G2" s="22">
        <f t="shared" ref="G2:G40" si="0">C2+D2+E2+F2</f>
        <v>52304000</v>
      </c>
      <c r="H2" s="22">
        <f t="shared" ref="H2:H40" si="1">(B2 + stillbirth*B2/(1000-stillbirth))/(1-abortion)</f>
        <v>7277459.6608060272</v>
      </c>
      <c r="I2" s="22">
        <f>G2-H2</f>
        <v>45026540.33919397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6081533</v>
      </c>
      <c r="C3" s="75">
        <v>9440000</v>
      </c>
      <c r="D3" s="75">
        <v>18070000</v>
      </c>
      <c r="E3" s="75">
        <v>15274000</v>
      </c>
      <c r="F3" s="75">
        <v>10510000</v>
      </c>
      <c r="G3" s="22">
        <f t="shared" si="0"/>
        <v>53294000</v>
      </c>
      <c r="H3" s="22">
        <f t="shared" si="1"/>
        <v>7305118.4199936818</v>
      </c>
      <c r="I3" s="22">
        <f t="shared" ref="I3:I15" si="3">G3-H3</f>
        <v>45988881.580006316</v>
      </c>
    </row>
    <row r="4" spans="1:9" ht="15.75" customHeight="1" x14ac:dyDescent="0.25">
      <c r="A4" s="92">
        <f t="shared" si="2"/>
        <v>2022</v>
      </c>
      <c r="B4" s="74">
        <v>6085936</v>
      </c>
      <c r="C4" s="75">
        <v>9660000</v>
      </c>
      <c r="D4" s="75">
        <v>18103000</v>
      </c>
      <c r="E4" s="75">
        <v>15685000</v>
      </c>
      <c r="F4" s="75">
        <v>10865000</v>
      </c>
      <c r="G4" s="22">
        <f t="shared" si="0"/>
        <v>54313000</v>
      </c>
      <c r="H4" s="22">
        <f t="shared" si="1"/>
        <v>7310407.2898235805</v>
      </c>
      <c r="I4" s="22">
        <f t="shared" si="3"/>
        <v>47002592.710176423</v>
      </c>
    </row>
    <row r="5" spans="1:9" ht="15.75" customHeight="1" x14ac:dyDescent="0.25">
      <c r="A5" s="92" t="str">
        <f t="shared" si="2"/>
        <v/>
      </c>
      <c r="B5" s="74">
        <v>5378321.7144000009</v>
      </c>
      <c r="C5" s="75">
        <v>9932000</v>
      </c>
      <c r="D5" s="75">
        <v>18125000</v>
      </c>
      <c r="E5" s="75">
        <v>16064000</v>
      </c>
      <c r="F5" s="75">
        <v>11244000</v>
      </c>
      <c r="G5" s="22">
        <f t="shared" si="0"/>
        <v>55365000</v>
      </c>
      <c r="H5" s="22">
        <f t="shared" si="1"/>
        <v>6460423.222979378</v>
      </c>
      <c r="I5" s="22">
        <f t="shared" si="3"/>
        <v>48904576.777020618</v>
      </c>
    </row>
    <row r="6" spans="1:9" ht="15.75" customHeight="1" x14ac:dyDescent="0.25">
      <c r="A6" s="92" t="str">
        <f t="shared" si="2"/>
        <v/>
      </c>
      <c r="B6" s="74">
        <v>5353292.6304000011</v>
      </c>
      <c r="C6" s="75">
        <v>10217000</v>
      </c>
      <c r="D6" s="75">
        <v>18167000</v>
      </c>
      <c r="E6" s="75">
        <v>16404000</v>
      </c>
      <c r="F6" s="75">
        <v>11649000</v>
      </c>
      <c r="G6" s="22">
        <f t="shared" si="0"/>
        <v>56437000</v>
      </c>
      <c r="H6" s="22">
        <f t="shared" si="1"/>
        <v>6430358.365555441</v>
      </c>
      <c r="I6" s="22">
        <f t="shared" si="3"/>
        <v>50006641.634444557</v>
      </c>
    </row>
    <row r="7" spans="1:9" ht="15.75" customHeight="1" x14ac:dyDescent="0.25">
      <c r="A7" s="92" t="str">
        <f t="shared" si="2"/>
        <v/>
      </c>
      <c r="B7" s="74">
        <v>5323605.568</v>
      </c>
      <c r="C7" s="75">
        <v>10489000</v>
      </c>
      <c r="D7" s="75">
        <v>18256000</v>
      </c>
      <c r="E7" s="75">
        <v>16701000</v>
      </c>
      <c r="F7" s="75">
        <v>12083000</v>
      </c>
      <c r="G7" s="22">
        <f t="shared" si="0"/>
        <v>57529000</v>
      </c>
      <c r="H7" s="22">
        <f t="shared" si="1"/>
        <v>6394698.3590449532</v>
      </c>
      <c r="I7" s="22">
        <f t="shared" si="3"/>
        <v>51134301.640955046</v>
      </c>
    </row>
    <row r="8" spans="1:9" ht="15.75" customHeight="1" x14ac:dyDescent="0.25">
      <c r="A8" s="92" t="str">
        <f t="shared" si="2"/>
        <v/>
      </c>
      <c r="B8" s="74">
        <v>5320208.7936000004</v>
      </c>
      <c r="C8" s="75">
        <v>10742000</v>
      </c>
      <c r="D8" s="75">
        <v>18396000</v>
      </c>
      <c r="E8" s="75">
        <v>16955000</v>
      </c>
      <c r="F8" s="75">
        <v>12529000</v>
      </c>
      <c r="G8" s="22">
        <f t="shared" si="0"/>
        <v>58622000</v>
      </c>
      <c r="H8" s="22">
        <f t="shared" si="1"/>
        <v>6390618.1642588675</v>
      </c>
      <c r="I8" s="22">
        <f t="shared" si="3"/>
        <v>52231381.835741132</v>
      </c>
    </row>
    <row r="9" spans="1:9" ht="15.75" customHeight="1" x14ac:dyDescent="0.25">
      <c r="A9" s="92" t="str">
        <f t="shared" si="2"/>
        <v/>
      </c>
      <c r="B9" s="74">
        <v>5313180.2696000002</v>
      </c>
      <c r="C9" s="75">
        <v>10984000</v>
      </c>
      <c r="D9" s="75">
        <v>18577000</v>
      </c>
      <c r="E9" s="75">
        <v>17171000</v>
      </c>
      <c r="F9" s="75">
        <v>13000000</v>
      </c>
      <c r="G9" s="22">
        <f t="shared" si="0"/>
        <v>59732000</v>
      </c>
      <c r="H9" s="22">
        <f t="shared" si="1"/>
        <v>6382175.5232113283</v>
      </c>
      <c r="I9" s="22">
        <f t="shared" si="3"/>
        <v>53349824.47678867</v>
      </c>
    </row>
    <row r="10" spans="1:9" ht="15.75" customHeight="1" x14ac:dyDescent="0.25">
      <c r="A10" s="92" t="str">
        <f t="shared" si="2"/>
        <v/>
      </c>
      <c r="B10" s="74">
        <v>5302655.902400001</v>
      </c>
      <c r="C10" s="75">
        <v>11208000</v>
      </c>
      <c r="D10" s="75">
        <v>18807000</v>
      </c>
      <c r="E10" s="75">
        <v>17348000</v>
      </c>
      <c r="F10" s="75">
        <v>13483000</v>
      </c>
      <c r="G10" s="22">
        <f t="shared" si="0"/>
        <v>60846000</v>
      </c>
      <c r="H10" s="22">
        <f t="shared" si="1"/>
        <v>6369533.6862449758</v>
      </c>
      <c r="I10" s="22">
        <f t="shared" si="3"/>
        <v>54476466.31375502</v>
      </c>
    </row>
    <row r="11" spans="1:9" ht="15.75" customHeight="1" x14ac:dyDescent="0.25">
      <c r="A11" s="92" t="str">
        <f t="shared" si="2"/>
        <v/>
      </c>
      <c r="B11" s="74">
        <v>5288831.4312000005</v>
      </c>
      <c r="C11" s="75">
        <v>11404000</v>
      </c>
      <c r="D11" s="75">
        <v>19093000</v>
      </c>
      <c r="E11" s="75">
        <v>17487000</v>
      </c>
      <c r="F11" s="75">
        <v>13959000</v>
      </c>
      <c r="G11" s="22">
        <f t="shared" si="0"/>
        <v>61943000</v>
      </c>
      <c r="H11" s="22">
        <f t="shared" si="1"/>
        <v>6352927.7746746866</v>
      </c>
      <c r="I11" s="22">
        <f t="shared" si="3"/>
        <v>55590072.225325316</v>
      </c>
    </row>
    <row r="12" spans="1:9" ht="15.75" customHeight="1" x14ac:dyDescent="0.25">
      <c r="A12" s="92" t="str">
        <f t="shared" si="2"/>
        <v/>
      </c>
      <c r="B12" s="74">
        <v>5271848.8320000004</v>
      </c>
      <c r="C12" s="75">
        <v>11567000</v>
      </c>
      <c r="D12" s="75">
        <v>19438000</v>
      </c>
      <c r="E12" s="75">
        <v>17587000</v>
      </c>
      <c r="F12" s="75">
        <v>14415000</v>
      </c>
      <c r="G12" s="22">
        <f t="shared" si="0"/>
        <v>63007000</v>
      </c>
      <c r="H12" s="22">
        <f t="shared" si="1"/>
        <v>6332528.3296276424</v>
      </c>
      <c r="I12" s="22">
        <f t="shared" si="3"/>
        <v>56674471.670372359</v>
      </c>
    </row>
    <row r="13" spans="1:9" ht="15.75" customHeight="1" x14ac:dyDescent="0.25">
      <c r="A13" s="92" t="str">
        <f t="shared" si="2"/>
        <v/>
      </c>
      <c r="B13" s="74">
        <v>9215000</v>
      </c>
      <c r="C13" s="75">
        <v>17916000</v>
      </c>
      <c r="D13" s="75">
        <v>14383000</v>
      </c>
      <c r="E13" s="75">
        <v>9861000</v>
      </c>
      <c r="F13" s="75">
        <v>2.86156085E-2</v>
      </c>
      <c r="G13" s="22">
        <f t="shared" si="0"/>
        <v>42160000.028615609</v>
      </c>
      <c r="H13" s="22">
        <f t="shared" si="1"/>
        <v>11069029.180675626</v>
      </c>
      <c r="I13" s="22">
        <f t="shared" si="3"/>
        <v>31090970.847939983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2.86156085E-2</v>
      </c>
    </row>
    <row r="4" spans="1:8" ht="15.75" customHeight="1" x14ac:dyDescent="0.25">
      <c r="B4" s="24" t="s">
        <v>7</v>
      </c>
      <c r="C4" s="76">
        <v>7.6742338411162445E-2</v>
      </c>
    </row>
    <row r="5" spans="1:8" ht="15.75" customHeight="1" x14ac:dyDescent="0.25">
      <c r="B5" s="24" t="s">
        <v>8</v>
      </c>
      <c r="C5" s="76">
        <v>0.10312219262416282</v>
      </c>
    </row>
    <row r="6" spans="1:8" ht="15.75" customHeight="1" x14ac:dyDescent="0.25">
      <c r="B6" s="24" t="s">
        <v>10</v>
      </c>
      <c r="C6" s="76">
        <v>0.26317547022934851</v>
      </c>
    </row>
    <row r="7" spans="1:8" ht="15.75" customHeight="1" x14ac:dyDescent="0.25">
      <c r="B7" s="24" t="s">
        <v>13</v>
      </c>
      <c r="C7" s="76">
        <v>0.18498336639729573</v>
      </c>
    </row>
    <row r="8" spans="1:8" ht="15.75" customHeight="1" x14ac:dyDescent="0.25">
      <c r="B8" s="24" t="s">
        <v>14</v>
      </c>
      <c r="C8" s="76">
        <v>1.1323651869516026E-2</v>
      </c>
    </row>
    <row r="9" spans="1:8" ht="15.75" customHeight="1" x14ac:dyDescent="0.25">
      <c r="B9" s="24" t="s">
        <v>27</v>
      </c>
      <c r="C9" s="76">
        <v>5.9631406088710995E-2</v>
      </c>
    </row>
    <row r="10" spans="1:8" ht="15.75" customHeight="1" x14ac:dyDescent="0.25">
      <c r="B10" s="24" t="s">
        <v>15</v>
      </c>
      <c r="C10" s="76">
        <v>0.27240596587980348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0.21404759499982901</v>
      </c>
      <c r="D14" s="76">
        <v>0.21404759499982901</v>
      </c>
      <c r="E14" s="76">
        <v>0.193568715549021</v>
      </c>
      <c r="F14" s="76">
        <v>0.193568715549021</v>
      </c>
    </row>
    <row r="15" spans="1:8" ht="15.75" customHeight="1" x14ac:dyDescent="0.25">
      <c r="B15" s="24" t="s">
        <v>16</v>
      </c>
      <c r="C15" s="76">
        <v>0.26744325434108301</v>
      </c>
      <c r="D15" s="76">
        <v>0.26744325434108301</v>
      </c>
      <c r="E15" s="76">
        <v>0.16573269770381999</v>
      </c>
      <c r="F15" s="76">
        <v>0.16573269770381999</v>
      </c>
    </row>
    <row r="16" spans="1:8" ht="15.75" customHeight="1" x14ac:dyDescent="0.25">
      <c r="B16" s="24" t="s">
        <v>17</v>
      </c>
      <c r="C16" s="76">
        <v>7.4756260811182598E-2</v>
      </c>
      <c r="D16" s="76">
        <v>7.4756260811182598E-2</v>
      </c>
      <c r="E16" s="76">
        <v>8.4604296917149394E-2</v>
      </c>
      <c r="F16" s="76">
        <v>8.4604296917149394E-2</v>
      </c>
    </row>
    <row r="17" spans="1:8" ht="15.75" customHeight="1" x14ac:dyDescent="0.25">
      <c r="B17" s="24" t="s">
        <v>18</v>
      </c>
      <c r="C17" s="76">
        <v>6.3402887320680298E-3</v>
      </c>
      <c r="D17" s="76">
        <v>6.3402887320680298E-3</v>
      </c>
      <c r="E17" s="76">
        <v>2.0367532542598699E-2</v>
      </c>
      <c r="F17" s="76">
        <v>2.0367532542598699E-2</v>
      </c>
    </row>
    <row r="18" spans="1:8" ht="15.75" customHeight="1" x14ac:dyDescent="0.25">
      <c r="B18" s="24" t="s">
        <v>19</v>
      </c>
      <c r="C18" s="76">
        <v>6.21092892310622E-3</v>
      </c>
      <c r="D18" s="76">
        <v>6.21092892310622E-3</v>
      </c>
      <c r="E18" s="76">
        <v>1.0444988506886198E-2</v>
      </c>
      <c r="F18" s="76">
        <v>1.0444988506886198E-2</v>
      </c>
    </row>
    <row r="19" spans="1:8" ht="15.75" customHeight="1" x14ac:dyDescent="0.25">
      <c r="B19" s="24" t="s">
        <v>20</v>
      </c>
      <c r="C19" s="76">
        <v>3.1608414965395001E-2</v>
      </c>
      <c r="D19" s="76">
        <v>3.1608414965395001E-2</v>
      </c>
      <c r="E19" s="76">
        <v>4.2644623382114402E-2</v>
      </c>
      <c r="F19" s="76">
        <v>4.2644623382114402E-2</v>
      </c>
    </row>
    <row r="20" spans="1:8" ht="15.75" customHeight="1" x14ac:dyDescent="0.25">
      <c r="B20" s="24" t="s">
        <v>21</v>
      </c>
      <c r="C20" s="76">
        <v>2.24655626049719E-3</v>
      </c>
      <c r="D20" s="76">
        <v>2.24655626049719E-3</v>
      </c>
      <c r="E20" s="76">
        <v>1.2877355075427499E-2</v>
      </c>
      <c r="F20" s="76">
        <v>1.2877355075427499E-2</v>
      </c>
    </row>
    <row r="21" spans="1:8" ht="15.75" customHeight="1" x14ac:dyDescent="0.25">
      <c r="B21" s="24" t="s">
        <v>22</v>
      </c>
      <c r="C21" s="76">
        <v>4.349449752772401E-2</v>
      </c>
      <c r="D21" s="76">
        <v>4.349449752772401E-2</v>
      </c>
      <c r="E21" s="76">
        <v>0.15983899694633399</v>
      </c>
      <c r="F21" s="76">
        <v>0.15983899694633399</v>
      </c>
    </row>
    <row r="22" spans="1:8" ht="15.75" customHeight="1" x14ac:dyDescent="0.25">
      <c r="B22" s="24" t="s">
        <v>23</v>
      </c>
      <c r="C22" s="76">
        <v>0.35385220343911483</v>
      </c>
      <c r="D22" s="76">
        <v>0.35385220343911483</v>
      </c>
      <c r="E22" s="76">
        <v>0.3099207933766488</v>
      </c>
      <c r="F22" s="76">
        <v>0.3099207933766488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5.28E-2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0.25</v>
      </c>
    </row>
    <row r="29" spans="1:8" ht="15.75" customHeight="1" x14ac:dyDescent="0.25">
      <c r="B29" s="24" t="s">
        <v>41</v>
      </c>
      <c r="C29" s="76">
        <v>9.3299999999999994E-2</v>
      </c>
    </row>
    <row r="30" spans="1:8" ht="15.75" customHeight="1" x14ac:dyDescent="0.25">
      <c r="B30" s="24" t="s">
        <v>42</v>
      </c>
      <c r="C30" s="76">
        <v>0.13</v>
      </c>
    </row>
    <row r="31" spans="1:8" ht="15.75" customHeight="1" x14ac:dyDescent="0.25">
      <c r="B31" s="24" t="s">
        <v>43</v>
      </c>
      <c r="C31" s="76">
        <v>6.0299999999999999E-2</v>
      </c>
    </row>
    <row r="32" spans="1:8" ht="15.75" customHeight="1" x14ac:dyDescent="0.25">
      <c r="B32" s="24" t="s">
        <v>44</v>
      </c>
      <c r="C32" s="76">
        <v>6.2899999999999998E-2</v>
      </c>
    </row>
    <row r="33" spans="2:3" ht="15.75" customHeight="1" x14ac:dyDescent="0.25">
      <c r="B33" s="24" t="s">
        <v>45</v>
      </c>
      <c r="C33" s="76">
        <v>0.1643</v>
      </c>
    </row>
    <row r="34" spans="2:3" ht="15.75" customHeight="1" x14ac:dyDescent="0.25">
      <c r="B34" s="24" t="s">
        <v>46</v>
      </c>
      <c r="C34" s="76">
        <v>0.17920000000223518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0.60503196442953022</v>
      </c>
      <c r="D2" s="77">
        <v>0.5272</v>
      </c>
      <c r="E2" s="77">
        <v>0.59810000000000008</v>
      </c>
      <c r="F2" s="77">
        <v>0.39200000000000002</v>
      </c>
      <c r="G2" s="77">
        <v>0.2626</v>
      </c>
    </row>
    <row r="3" spans="1:15" ht="15.75" customHeight="1" x14ac:dyDescent="0.25">
      <c r="A3" s="5"/>
      <c r="B3" s="11" t="s">
        <v>118</v>
      </c>
      <c r="C3" s="77">
        <v>0.25370000000000004</v>
      </c>
      <c r="D3" s="77">
        <v>0.25359999999999999</v>
      </c>
      <c r="E3" s="77">
        <v>0.20030000000000001</v>
      </c>
      <c r="F3" s="77">
        <v>0.27639999999999998</v>
      </c>
      <c r="G3" s="77">
        <v>0.29149999999999998</v>
      </c>
    </row>
    <row r="4" spans="1:15" ht="15.75" customHeight="1" x14ac:dyDescent="0.25">
      <c r="A4" s="5"/>
      <c r="B4" s="11" t="s">
        <v>116</v>
      </c>
      <c r="C4" s="78">
        <v>0.13150000000000001</v>
      </c>
      <c r="D4" s="78">
        <v>0.13159999999999999</v>
      </c>
      <c r="E4" s="78">
        <v>0.10580000000000001</v>
      </c>
      <c r="F4" s="78">
        <v>0.21340000000000001</v>
      </c>
      <c r="G4" s="78">
        <v>0.22769999999999999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8.7599999999999997E-2</v>
      </c>
      <c r="E5" s="78">
        <v>9.5799999999999996E-2</v>
      </c>
      <c r="F5" s="78">
        <v>0.1182</v>
      </c>
      <c r="G5" s="78">
        <v>0.21829999999999999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0.62439999999999996</v>
      </c>
      <c r="D8" s="77">
        <v>0.62439999999999996</v>
      </c>
      <c r="E8" s="77">
        <v>0.73170000000000002</v>
      </c>
      <c r="F8" s="77">
        <v>0.73560000000000003</v>
      </c>
      <c r="G8" s="77">
        <v>0.80269999999999997</v>
      </c>
    </row>
    <row r="9" spans="1:15" ht="15.75" customHeight="1" x14ac:dyDescent="0.25">
      <c r="B9" s="7" t="s">
        <v>121</v>
      </c>
      <c r="C9" s="77">
        <v>0.23519999999999999</v>
      </c>
      <c r="D9" s="77">
        <v>0.23519999999999999</v>
      </c>
      <c r="E9" s="77">
        <v>0.1401</v>
      </c>
      <c r="F9" s="77">
        <v>0.19059999999999999</v>
      </c>
      <c r="G9" s="77">
        <v>0.1502</v>
      </c>
    </row>
    <row r="10" spans="1:15" ht="15.75" customHeight="1" x14ac:dyDescent="0.25">
      <c r="B10" s="7" t="s">
        <v>122</v>
      </c>
      <c r="C10" s="78">
        <v>7.6999999999999999E-2</v>
      </c>
      <c r="D10" s="78">
        <v>7.6999999999999999E-2</v>
      </c>
      <c r="E10" s="78">
        <v>8.1199999999999994E-2</v>
      </c>
      <c r="F10" s="78">
        <v>5.2499999999999998E-2</v>
      </c>
      <c r="G10" s="78">
        <v>3.4200000000000001E-2</v>
      </c>
    </row>
    <row r="11" spans="1:15" ht="15.75" customHeight="1" x14ac:dyDescent="0.25">
      <c r="B11" s="7" t="s">
        <v>123</v>
      </c>
      <c r="C11" s="78">
        <v>6.3399999999999998E-2</v>
      </c>
      <c r="D11" s="78">
        <v>6.3399999999999998E-2</v>
      </c>
      <c r="E11" s="78">
        <v>4.7E-2</v>
      </c>
      <c r="F11" s="78">
        <v>2.1299999999999999E-2</v>
      </c>
      <c r="G11" s="78">
        <v>1.2800000000000001E-2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0.85991862525000007</v>
      </c>
      <c r="D14" s="79">
        <v>0.83566812777800015</v>
      </c>
      <c r="E14" s="79">
        <v>0.83566812777800015</v>
      </c>
      <c r="F14" s="79">
        <v>0.71781739033000003</v>
      </c>
      <c r="G14" s="79">
        <v>0.71781739033000003</v>
      </c>
      <c r="H14" s="80">
        <v>0.52778000000000003</v>
      </c>
      <c r="I14" s="80">
        <v>0.52778000000000003</v>
      </c>
      <c r="J14" s="80">
        <v>0.52778000000000003</v>
      </c>
      <c r="K14" s="80">
        <v>0.52778000000000003</v>
      </c>
      <c r="L14" s="80">
        <v>0.52262999999999993</v>
      </c>
      <c r="M14" s="80">
        <v>0.52262999999999993</v>
      </c>
      <c r="N14" s="80">
        <v>0.52262999999999993</v>
      </c>
      <c r="O14" s="80">
        <v>0.52262999999999993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0.3349656974708301</v>
      </c>
      <c r="D15" s="77">
        <f t="shared" si="0"/>
        <v>0.32551935619945521</v>
      </c>
      <c r="E15" s="77">
        <f t="shared" si="0"/>
        <v>0.32551935619945521</v>
      </c>
      <c r="F15" s="77">
        <f t="shared" si="0"/>
        <v>0.27961273979695039</v>
      </c>
      <c r="G15" s="77">
        <f t="shared" si="0"/>
        <v>0.27961273979695039</v>
      </c>
      <c r="H15" s="77">
        <f t="shared" si="0"/>
        <v>0.20558712257192702</v>
      </c>
      <c r="I15" s="77">
        <f t="shared" si="0"/>
        <v>0.20558712257192702</v>
      </c>
      <c r="J15" s="77">
        <f t="shared" si="0"/>
        <v>0.20558712257192702</v>
      </c>
      <c r="K15" s="77">
        <f t="shared" si="0"/>
        <v>0.20558712257192702</v>
      </c>
      <c r="L15" s="77">
        <f t="shared" si="0"/>
        <v>0.20358103351731061</v>
      </c>
      <c r="M15" s="77">
        <f t="shared" si="0"/>
        <v>0.20358103351731061</v>
      </c>
      <c r="N15" s="77">
        <f t="shared" si="0"/>
        <v>0.20358103351731061</v>
      </c>
      <c r="O15" s="77">
        <f t="shared" si="0"/>
        <v>0.20358103351731061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0.54110000000000003</v>
      </c>
      <c r="D2" s="78">
        <v>0.43670000000000003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8.1500000000000003E-2</v>
      </c>
      <c r="D3" s="78">
        <v>0.10619999999999999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0.33600000000000002</v>
      </c>
      <c r="D4" s="78">
        <v>0.37729999999999997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4.1399999999999881E-2</v>
      </c>
      <c r="D5" s="77">
        <f t="shared" ref="D5:G5" si="0">1-SUM(D2:D4)</f>
        <v>7.9799999999999982E-2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0.37240000000000001</v>
      </c>
      <c r="D2" s="28">
        <v>0.37309999999999999</v>
      </c>
      <c r="E2" s="28">
        <v>0.37309999999999999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7.1000000000000008E-2</v>
      </c>
      <c r="D4" s="28">
        <v>7.0900000000000005E-2</v>
      </c>
      <c r="E4" s="28">
        <v>7.0900000000000005E-2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0.83566812777800015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0.52778000000000003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0.52262999999999993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0.43670000000000003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153.02000000000001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0.215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0.36</v>
      </c>
      <c r="C18" s="85">
        <v>0.95</v>
      </c>
      <c r="D18" s="86">
        <v>3.61</v>
      </c>
      <c r="E18" s="86" t="s">
        <v>201</v>
      </c>
    </row>
    <row r="19" spans="1:5" ht="15.75" customHeight="1" x14ac:dyDescent="0.25">
      <c r="A19" s="53" t="s">
        <v>174</v>
      </c>
      <c r="B19" s="85">
        <v>0.161</v>
      </c>
      <c r="C19" s="85">
        <f>(1-food_insecure)*0.95</f>
        <v>0.91294999999999993</v>
      </c>
      <c r="D19" s="86">
        <v>3.61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24.64</v>
      </c>
      <c r="E22" s="86" t="s">
        <v>201</v>
      </c>
    </row>
    <row r="23" spans="1:5" ht="15.75" customHeight="1" x14ac:dyDescent="0.25">
      <c r="A23" s="53" t="s">
        <v>34</v>
      </c>
      <c r="B23" s="85">
        <v>8.4000000000000005E-2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0.248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 x14ac:dyDescent="0.25">
      <c r="A28" s="53" t="s">
        <v>84</v>
      </c>
      <c r="B28" s="85">
        <v>0.374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0.161</v>
      </c>
      <c r="C29" s="85">
        <v>0.95</v>
      </c>
      <c r="D29" s="86">
        <v>78.8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230.2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244.02</v>
      </c>
      <c r="E31" s="86" t="s">
        <v>201</v>
      </c>
    </row>
    <row r="32" spans="1:5" ht="15.75" customHeight="1" x14ac:dyDescent="0.25">
      <c r="A32" s="53" t="s">
        <v>28</v>
      </c>
      <c r="B32" s="85">
        <v>0.71</v>
      </c>
      <c r="C32" s="85">
        <v>0.95</v>
      </c>
      <c r="D32" s="86">
        <v>0.73</v>
      </c>
      <c r="E32" s="86" t="s">
        <v>201</v>
      </c>
    </row>
    <row r="33" spans="1:6" ht="15.75" customHeight="1" x14ac:dyDescent="0.25">
      <c r="A33" s="53" t="s">
        <v>83</v>
      </c>
      <c r="B33" s="85">
        <v>0.65599999999999992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0.59899999999999998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0.91500000000000004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0.125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2020-09-03T22:51:55Z</dcterms:modified>
</cp:coreProperties>
</file>