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748867F-0B06-4E79-B6F2-747FA604241F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<sst xmlns="http://schemas.openxmlformats.org/spreadsheetml/2006/main" count="1114" uniqueCount="272">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</sst>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173749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0.86947998046874997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0.98599999999999999</v>
      </c>
    </row>
    <row r="13" spans="1:3" ht="15" customHeight="1" x14ac:dyDescent="0.25">
      <c r="B13" s="7" t="s">
        <v>110</v>
      </c>
      <c r="C13" s="66">
        <v>0.871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7.4200000000000002E-2</v>
      </c>
    </row>
    <row r="24" spans="1:3" ht="15" customHeight="1" x14ac:dyDescent="0.25">
      <c r="B24" s="20" t="s">
        <v>102</v>
      </c>
      <c r="C24" s="67">
        <v>0.63170000000000004</v>
      </c>
    </row>
    <row r="25" spans="1:3" ht="15" customHeight="1" x14ac:dyDescent="0.25">
      <c r="B25" s="20" t="s">
        <v>103</v>
      </c>
      <c r="C25" s="67">
        <v>0.28189999999999998</v>
      </c>
    </row>
    <row r="26" spans="1:3" ht="15" customHeight="1" x14ac:dyDescent="0.25">
      <c r="B26" s="20" t="s">
        <v>104</v>
      </c>
      <c r="C26" s="67">
        <v>1.2199999999999999E-2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0.33899999999999997</v>
      </c>
    </row>
    <row r="30" spans="1:3" ht="14.25" customHeight="1" x14ac:dyDescent="0.25">
      <c r="B30" s="30" t="s">
        <v>76</v>
      </c>
      <c r="C30" s="69">
        <v>4.0999999999999995E-2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0.55299999999999994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6.1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0.28999999999999998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1.5767494393999997</v>
      </c>
      <c r="D51" s="17"/>
    </row>
    <row r="52" spans="1:4" ht="15" customHeight="1" x14ac:dyDescent="0.25">
      <c r="B52" s="16" t="s">
        <v>125</v>
      </c>
      <c r="C52" s="65">
        <v>1.58222843297</v>
      </c>
    </row>
    <row r="53" spans="1:4" ht="15.75" customHeight="1" x14ac:dyDescent="0.25">
      <c r="B53" s="16" t="s">
        <v>126</v>
      </c>
      <c r="C53" s="65">
        <v>1.58222843297</v>
      </c>
    </row>
    <row r="54" spans="1:4" ht="15.75" customHeight="1" x14ac:dyDescent="0.25">
      <c r="B54" s="16" t="s">
        <v>127</v>
      </c>
      <c r="C54" s="65">
        <v>1.3289267629000001</v>
      </c>
    </row>
    <row r="55" spans="1:4" ht="15.75" customHeight="1" x14ac:dyDescent="0.25">
      <c r="B55" s="16" t="s">
        <v>128</v>
      </c>
      <c r="C55" s="65">
        <v>1.3289267629000001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0.60234891289851689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1.5767494393999997</v>
      </c>
      <c r="C2" s="26">
        <f>'Baseline year population inputs'!C52</f>
        <v>1.58222843297</v>
      </c>
      <c r="D2" s="26">
        <f>'Baseline year population inputs'!C53</f>
        <v>1.58222843297</v>
      </c>
      <c r="E2" s="26">
        <f>'Baseline year population inputs'!C54</f>
        <v>1.3289267629000001</v>
      </c>
      <c r="F2" s="26">
        <f>'Baseline year population inputs'!C55</f>
        <v>1.3289267629000001</v>
      </c>
    </row>
    <row r="3" spans="1:6" ht="15.75" customHeight="1" x14ac:dyDescent="0.25">
      <c r="A3" s="3" t="s">
        <v>65</v>
      </c>
      <c r="B3" s="26">
        <f>frac_mam_1month * 2.6</f>
        <v>7.4880000000000002E-2</v>
      </c>
      <c r="C3" s="26">
        <f>frac_mam_1_5months * 2.6</f>
        <v>7.4880000000000002E-2</v>
      </c>
      <c r="D3" s="26">
        <f>frac_mam_6_11months * 2.6</f>
        <v>1.2223900000000001E-2</v>
      </c>
      <c r="E3" s="26">
        <f>frac_mam_12_23months * 2.6</f>
        <v>7.9276600000000013E-3</v>
      </c>
      <c r="F3" s="26">
        <f>frac_mam_24_59months * 2.6</f>
        <v>2.1845720000000002E-2</v>
      </c>
    </row>
    <row r="4" spans="1:6" ht="15.75" customHeight="1" x14ac:dyDescent="0.25">
      <c r="A4" s="3" t="s">
        <v>66</v>
      </c>
      <c r="B4" s="26">
        <f>frac_sam_1month * 2.6</f>
        <v>5.2780000000000001E-2</v>
      </c>
      <c r="C4" s="26">
        <f>frac_sam_1_5months * 2.6</f>
        <v>5.2780000000000001E-2</v>
      </c>
      <c r="D4" s="26">
        <f>frac_sam_6_11months * 2.6</f>
        <v>3.2705400000000006E-3</v>
      </c>
      <c r="E4" s="26">
        <f>frac_sam_12_23months * 2.6</f>
        <v>3.4114599999999998E-3</v>
      </c>
      <c r="F4" s="26">
        <f>frac_sam_24_59months * 2.6</f>
        <v>1.1193520000000002E-2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0.98599999999999999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0.98599999999999999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1.5767494393999997</v>
      </c>
      <c r="D7" s="93">
        <f>diarrhoea_1_5mo</f>
        <v>1.58222843297</v>
      </c>
      <c r="E7" s="93">
        <f>diarrhoea_6_11mo</f>
        <v>1.58222843297</v>
      </c>
      <c r="F7" s="93">
        <f>diarrhoea_12_23mo</f>
        <v>1.3289267629000001</v>
      </c>
      <c r="G7" s="93">
        <f>diarrhoea_24_59mo</f>
        <v>1.3289267629000001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1.5767494393999997</v>
      </c>
      <c r="D12" s="93">
        <f>diarrhoea_1_5mo</f>
        <v>1.58222843297</v>
      </c>
      <c r="E12" s="93">
        <f>diarrhoea_6_11mo</f>
        <v>1.58222843297</v>
      </c>
      <c r="F12" s="93">
        <f>diarrhoea_12_23mo</f>
        <v>1.3289267629000001</v>
      </c>
      <c r="G12" s="93">
        <f>diarrhoea_24_59mo</f>
        <v>1.3289267629000001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0.871</v>
      </c>
      <c r="M24" s="93">
        <f>famplan_unmet_need</f>
        <v>0.871</v>
      </c>
      <c r="N24" s="93">
        <f>famplan_unmet_need</f>
        <v>0.871</v>
      </c>
      <c r="O24" s="93">
        <f>famplan_unmet_need</f>
        <v>0.871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6.4256310815429693E-2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2.7538418920898443E-2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3.8725289794921881E-2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0.86947998046874997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34896</v>
      </c>
      <c r="C2" s="75">
        <v>91000</v>
      </c>
      <c r="D2" s="75">
        <v>212000</v>
      </c>
      <c r="E2" s="75">
        <v>185000</v>
      </c>
      <c r="F2" s="75">
        <v>190000</v>
      </c>
      <c r="G2" s="22">
        <f t="shared" ref="G2:G40" si="0">C2+D2+E2+F2</f>
        <v>678000</v>
      </c>
      <c r="H2" s="22">
        <f t="shared" ref="H2:H40" si="1">(B2 + stillbirth*B2/(1000-stillbirth))/(1-abortion)</f>
        <v>40271.430549785349</v>
      </c>
      <c r="I2" s="22">
        <f>G2-H2</f>
        <v>637728.56945021462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34682</v>
      </c>
      <c r="C3" s="75">
        <v>85000</v>
      </c>
      <c r="D3" s="75">
        <v>213000</v>
      </c>
      <c r="E3" s="75">
        <v>182000</v>
      </c>
      <c r="F3" s="75">
        <v>190000</v>
      </c>
      <c r="G3" s="22">
        <f t="shared" si="0"/>
        <v>670000</v>
      </c>
      <c r="H3" s="22">
        <f t="shared" si="1"/>
        <v>40024.465678807181</v>
      </c>
      <c r="I3" s="22">
        <f t="shared" ref="I3:I15" si="3">G3-H3</f>
        <v>629975.53432119277</v>
      </c>
    </row>
    <row r="4" spans="1:9" ht="15.75" customHeight="1" x14ac:dyDescent="0.25">
      <c r="A4" s="92">
        <f t="shared" si="2"/>
        <v>2021</v>
      </c>
      <c r="B4" s="74">
        <v>34310</v>
      </c>
      <c r="C4" s="75">
        <v>81000</v>
      </c>
      <c r="D4" s="75">
        <v>213000</v>
      </c>
      <c r="E4" s="75">
        <v>178000</v>
      </c>
      <c r="F4" s="75">
        <v>192000</v>
      </c>
      <c r="G4" s="22">
        <f t="shared" si="0"/>
        <v>664000</v>
      </c>
      <c r="H4" s="22">
        <f t="shared" si="1"/>
        <v>39595.162258228316</v>
      </c>
      <c r="I4" s="22">
        <f t="shared" si="3"/>
        <v>624404.83774177171</v>
      </c>
    </row>
    <row r="5" spans="1:9" ht="15.75" customHeight="1" x14ac:dyDescent="0.25">
      <c r="A5" s="92">
        <f t="shared" si="2"/>
        <v>2022</v>
      </c>
      <c r="B5" s="74">
        <v>33704</v>
      </c>
      <c r="C5" s="75">
        <v>77000</v>
      </c>
      <c r="D5" s="75">
        <v>210000</v>
      </c>
      <c r="E5" s="75">
        <v>175000</v>
      </c>
      <c r="F5" s="75">
        <v>192000</v>
      </c>
      <c r="G5" s="22">
        <f t="shared" si="0"/>
        <v>654000</v>
      </c>
      <c r="H5" s="22">
        <f t="shared" si="1"/>
        <v>38895.813137607904</v>
      </c>
      <c r="I5" s="22">
        <f t="shared" si="3"/>
        <v>615104.18686239212</v>
      </c>
    </row>
    <row r="6" spans="1:9" ht="15.75" customHeight="1" x14ac:dyDescent="0.25">
      <c r="A6" s="92" t="str">
        <f t="shared" si="2"/>
        <v/>
      </c>
      <c r="B6" s="74">
        <v>32377.758000000002</v>
      </c>
      <c r="C6" s="75">
        <v>74000</v>
      </c>
      <c r="D6" s="75">
        <v>206000</v>
      </c>
      <c r="E6" s="75">
        <v>173000</v>
      </c>
      <c r="F6" s="75">
        <v>192000</v>
      </c>
      <c r="G6" s="22">
        <f t="shared" si="0"/>
        <v>645000</v>
      </c>
      <c r="H6" s="22">
        <f t="shared" si="1"/>
        <v>37365.274892674148</v>
      </c>
      <c r="I6" s="22">
        <f t="shared" si="3"/>
        <v>607634.72510732582</v>
      </c>
    </row>
    <row r="7" spans="1:9" ht="15.75" customHeight="1" x14ac:dyDescent="0.25">
      <c r="A7" s="92" t="str">
        <f t="shared" si="2"/>
        <v/>
      </c>
      <c r="B7" s="74">
        <v>32145.052</v>
      </c>
      <c r="C7" s="75">
        <v>72000</v>
      </c>
      <c r="D7" s="75">
        <v>200000</v>
      </c>
      <c r="E7" s="75">
        <v>174000</v>
      </c>
      <c r="F7" s="75">
        <v>191000</v>
      </c>
      <c r="G7" s="22">
        <f t="shared" si="0"/>
        <v>637000</v>
      </c>
      <c r="H7" s="22">
        <f t="shared" si="1"/>
        <v>37096.722522273005</v>
      </c>
      <c r="I7" s="22">
        <f t="shared" si="3"/>
        <v>599903.27747772704</v>
      </c>
    </row>
    <row r="8" spans="1:9" ht="15.75" customHeight="1" x14ac:dyDescent="0.25">
      <c r="A8" s="92" t="str">
        <f t="shared" si="2"/>
        <v/>
      </c>
      <c r="B8" s="74">
        <v>31650.117199999997</v>
      </c>
      <c r="C8" s="75">
        <v>72000</v>
      </c>
      <c r="D8" s="75">
        <v>192000</v>
      </c>
      <c r="E8" s="75">
        <v>177000</v>
      </c>
      <c r="F8" s="75">
        <v>190000</v>
      </c>
      <c r="G8" s="22">
        <f t="shared" si="0"/>
        <v>631000</v>
      </c>
      <c r="H8" s="22">
        <f t="shared" si="1"/>
        <v>36525.547246457085</v>
      </c>
      <c r="I8" s="22">
        <f t="shared" si="3"/>
        <v>594474.45275354292</v>
      </c>
    </row>
    <row r="9" spans="1:9" ht="15.75" customHeight="1" x14ac:dyDescent="0.25">
      <c r="A9" s="92" t="str">
        <f t="shared" si="2"/>
        <v/>
      </c>
      <c r="B9" s="74">
        <v>31156.145999999997</v>
      </c>
      <c r="C9" s="75">
        <v>73000</v>
      </c>
      <c r="D9" s="75">
        <v>182000</v>
      </c>
      <c r="E9" s="75">
        <v>182000</v>
      </c>
      <c r="F9" s="75">
        <v>188000</v>
      </c>
      <c r="G9" s="22">
        <f t="shared" si="0"/>
        <v>625000</v>
      </c>
      <c r="H9" s="22">
        <f t="shared" si="1"/>
        <v>35955.484004985454</v>
      </c>
      <c r="I9" s="22">
        <f t="shared" si="3"/>
        <v>589044.51599501458</v>
      </c>
    </row>
    <row r="10" spans="1:9" ht="15.75" customHeight="1" x14ac:dyDescent="0.25">
      <c r="A10" s="92" t="str">
        <f t="shared" si="2"/>
        <v/>
      </c>
      <c r="B10" s="74">
        <v>30652.443199999994</v>
      </c>
      <c r="C10" s="75">
        <v>75000</v>
      </c>
      <c r="D10" s="75">
        <v>170000</v>
      </c>
      <c r="E10" s="75">
        <v>188000</v>
      </c>
      <c r="F10" s="75">
        <v>184000</v>
      </c>
      <c r="G10" s="22">
        <f t="shared" si="0"/>
        <v>617000</v>
      </c>
      <c r="H10" s="22">
        <f t="shared" si="1"/>
        <v>35374.190093708159</v>
      </c>
      <c r="I10" s="22">
        <f t="shared" si="3"/>
        <v>581625.80990629189</v>
      </c>
    </row>
    <row r="11" spans="1:9" ht="15.75" customHeight="1" x14ac:dyDescent="0.25">
      <c r="A11" s="92" t="str">
        <f t="shared" si="2"/>
        <v/>
      </c>
      <c r="B11" s="74">
        <v>30139.490599999994</v>
      </c>
      <c r="C11" s="75">
        <v>77000</v>
      </c>
      <c r="D11" s="75">
        <v>161000</v>
      </c>
      <c r="E11" s="75">
        <v>193000</v>
      </c>
      <c r="F11" s="75">
        <v>181000</v>
      </c>
      <c r="G11" s="22">
        <f t="shared" si="0"/>
        <v>612000</v>
      </c>
      <c r="H11" s="22">
        <f t="shared" si="1"/>
        <v>34782.221529797345</v>
      </c>
      <c r="I11" s="22">
        <f t="shared" si="3"/>
        <v>577217.7784702027</v>
      </c>
    </row>
    <row r="12" spans="1:9" ht="15.75" customHeight="1" x14ac:dyDescent="0.25">
      <c r="A12" s="92" t="str">
        <f t="shared" si="2"/>
        <v/>
      </c>
      <c r="B12" s="74">
        <v>29617.77</v>
      </c>
      <c r="C12" s="75">
        <v>78000</v>
      </c>
      <c r="D12" s="75">
        <v>153000</v>
      </c>
      <c r="E12" s="75">
        <v>197000</v>
      </c>
      <c r="F12" s="75">
        <v>178000</v>
      </c>
      <c r="G12" s="22">
        <f t="shared" si="0"/>
        <v>606000</v>
      </c>
      <c r="H12" s="22">
        <f t="shared" si="1"/>
        <v>34180.13433042515</v>
      </c>
      <c r="I12" s="22">
        <f t="shared" si="3"/>
        <v>571819.86566957482</v>
      </c>
    </row>
    <row r="13" spans="1:9" ht="15.75" customHeight="1" x14ac:dyDescent="0.25">
      <c r="A13" s="92" t="str">
        <f t="shared" si="2"/>
        <v/>
      </c>
      <c r="B13" s="74">
        <v>97000</v>
      </c>
      <c r="C13" s="75">
        <v>208000</v>
      </c>
      <c r="D13" s="75">
        <v>190000</v>
      </c>
      <c r="E13" s="75">
        <v>190000</v>
      </c>
      <c r="F13" s="75">
        <v>3.1088089999999997E-3</v>
      </c>
      <c r="G13" s="22">
        <f t="shared" si="0"/>
        <v>588000.003108809</v>
      </c>
      <c r="H13" s="22">
        <f t="shared" si="1"/>
        <v>111942.02095739279</v>
      </c>
      <c r="I13" s="22">
        <f t="shared" si="3"/>
        <v>476057.98215141625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1.1000000000000001E-2</v>
      </c>
      <c r="G5" s="121">
        <f>food_insecure</f>
        <v>1.1000000000000001E-2</v>
      </c>
      <c r="H5" s="121">
        <f>food_insecure</f>
        <v>1.1000000000000001E-2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1.1000000000000001E-2</v>
      </c>
      <c r="G7" s="121">
        <f>food_insecure</f>
        <v>1.1000000000000001E-2</v>
      </c>
      <c r="H7" s="121">
        <f>food_insecure</f>
        <v>1.1000000000000001E-2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3.1088089999999997E-3</v>
      </c>
    </row>
    <row r="4" spans="1:8" ht="15.75" customHeight="1" x14ac:dyDescent="0.25">
      <c r="B4" s="24" t="s">
        <v>7</v>
      </c>
      <c r="C4" s="76">
        <v>8.6089965330358505E-3</v>
      </c>
    </row>
    <row r="5" spans="1:8" ht="15.75" customHeight="1" x14ac:dyDescent="0.25">
      <c r="B5" s="24" t="s">
        <v>8</v>
      </c>
      <c r="C5" s="76">
        <v>0.10718667378646962</v>
      </c>
    </row>
    <row r="6" spans="1:8" ht="15.75" customHeight="1" x14ac:dyDescent="0.25">
      <c r="B6" s="24" t="s">
        <v>10</v>
      </c>
      <c r="C6" s="76">
        <v>4.0317878254180553E-2</v>
      </c>
    </row>
    <row r="7" spans="1:8" ht="15.75" customHeight="1" x14ac:dyDescent="0.25">
      <c r="B7" s="24" t="s">
        <v>13</v>
      </c>
      <c r="C7" s="76">
        <v>0.13490381416608827</v>
      </c>
    </row>
    <row r="8" spans="1:8" ht="15.75" customHeight="1" x14ac:dyDescent="0.25">
      <c r="B8" s="24" t="s">
        <v>14</v>
      </c>
      <c r="C8" s="76">
        <v>4.594211875280633E-6</v>
      </c>
    </row>
    <row r="9" spans="1:8" ht="15.75" customHeight="1" x14ac:dyDescent="0.25">
      <c r="B9" s="24" t="s">
        <v>27</v>
      </c>
      <c r="C9" s="76">
        <v>0.27034643846260575</v>
      </c>
    </row>
    <row r="10" spans="1:8" ht="15.75" customHeight="1" x14ac:dyDescent="0.25">
      <c r="B10" s="24" t="s">
        <v>15</v>
      </c>
      <c r="C10" s="76">
        <v>0.43552279558574469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1.0842817391251701E-2</v>
      </c>
      <c r="D14" s="76">
        <v>1.0842817391251701E-2</v>
      </c>
      <c r="E14" s="76">
        <v>5.4939390603512403E-3</v>
      </c>
      <c r="F14" s="76">
        <v>5.4939390603512403E-3</v>
      </c>
    </row>
    <row r="15" spans="1:8" ht="15.75" customHeight="1" x14ac:dyDescent="0.25">
      <c r="B15" s="24" t="s">
        <v>16</v>
      </c>
      <c r="C15" s="76">
        <v>0.27882520661795401</v>
      </c>
      <c r="D15" s="76">
        <v>0.27882520661795401</v>
      </c>
      <c r="E15" s="76">
        <v>0.17185456266021101</v>
      </c>
      <c r="F15" s="76">
        <v>0.17185456266021101</v>
      </c>
    </row>
    <row r="16" spans="1:8" ht="15.75" customHeight="1" x14ac:dyDescent="0.25">
      <c r="B16" s="24" t="s">
        <v>17</v>
      </c>
      <c r="C16" s="76">
        <v>1.9159118603306099E-2</v>
      </c>
      <c r="D16" s="76">
        <v>1.9159118603306099E-2</v>
      </c>
      <c r="E16" s="76">
        <v>1.8011460323766399E-2</v>
      </c>
      <c r="F16" s="76">
        <v>1.8011460323766399E-2</v>
      </c>
    </row>
    <row r="17" spans="1:8" ht="15.75" customHeight="1" x14ac:dyDescent="0.25">
      <c r="B17" s="24" t="s">
        <v>18</v>
      </c>
      <c r="C17" s="76">
        <v>3.3619195109527003E-5</v>
      </c>
      <c r="D17" s="76">
        <v>3.3619195109527003E-5</v>
      </c>
      <c r="E17" s="76">
        <v>1.4634073505051499E-4</v>
      </c>
      <c r="F17" s="76">
        <v>1.4634073505051499E-4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4.1113999288322801E-3</v>
      </c>
      <c r="D19" s="76">
        <v>4.1113999288322801E-3</v>
      </c>
      <c r="E19" s="76">
        <v>7.4166940454409988E-3</v>
      </c>
      <c r="F19" s="76">
        <v>7.4166940454409988E-3</v>
      </c>
    </row>
    <row r="20" spans="1:8" ht="15.75" customHeight="1" x14ac:dyDescent="0.25">
      <c r="B20" s="24" t="s">
        <v>21</v>
      </c>
      <c r="C20" s="76">
        <v>1.4468277528507299E-4</v>
      </c>
      <c r="D20" s="76">
        <v>1.4468277528507299E-4</v>
      </c>
      <c r="E20" s="76">
        <v>1.1495381465848301E-3</v>
      </c>
      <c r="F20" s="76">
        <v>1.1495381465848301E-3</v>
      </c>
    </row>
    <row r="21" spans="1:8" ht="15.75" customHeight="1" x14ac:dyDescent="0.25">
      <c r="B21" s="24" t="s">
        <v>22</v>
      </c>
      <c r="C21" s="76">
        <v>4.2892838562427198E-2</v>
      </c>
      <c r="D21" s="76">
        <v>4.2892838562427198E-2</v>
      </c>
      <c r="E21" s="76">
        <v>0.165109545370553</v>
      </c>
      <c r="F21" s="76">
        <v>0.165109545370553</v>
      </c>
    </row>
    <row r="22" spans="1:8" ht="15.75" customHeight="1" x14ac:dyDescent="0.25">
      <c r="B22" s="24" t="s">
        <v>23</v>
      </c>
      <c r="C22" s="76">
        <v>0.64399031692583408</v>
      </c>
      <c r="D22" s="76">
        <v>0.64399031692583408</v>
      </c>
      <c r="E22" s="76">
        <v>0.63081791965804201</v>
      </c>
      <c r="F22" s="76">
        <v>0.63081791965804201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5.4900000000000004E-2</v>
      </c>
    </row>
    <row r="27" spans="1:8" ht="15.75" customHeight="1" x14ac:dyDescent="0.25">
      <c r="B27" s="24" t="s">
        <v>39</v>
      </c>
      <c r="C27" s="76">
        <v>6.1100000000000002E-2</v>
      </c>
    </row>
    <row r="28" spans="1:8" ht="15.75" customHeight="1" x14ac:dyDescent="0.25">
      <c r="B28" s="24" t="s">
        <v>40</v>
      </c>
      <c r="C28" s="76">
        <v>0.12189999999999999</v>
      </c>
    </row>
    <row r="29" spans="1:8" ht="15.75" customHeight="1" x14ac:dyDescent="0.25">
      <c r="B29" s="24" t="s">
        <v>41</v>
      </c>
      <c r="C29" s="76">
        <v>0.13519999999999999</v>
      </c>
    </row>
    <row r="30" spans="1:8" ht="15.75" customHeight="1" x14ac:dyDescent="0.25">
      <c r="B30" s="24" t="s">
        <v>42</v>
      </c>
      <c r="C30" s="76">
        <v>8.1500000000000003E-2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0.1313</v>
      </c>
    </row>
    <row r="33" spans="2:3" ht="15.75" customHeight="1" x14ac:dyDescent="0.25">
      <c r="B33" s="24" t="s">
        <v>45</v>
      </c>
      <c r="C33" s="76">
        <v>0.12720000000000001</v>
      </c>
    </row>
    <row r="34" spans="2:3" ht="15.75" customHeight="1" x14ac:dyDescent="0.25">
      <c r="B34" s="24" t="s">
        <v>46</v>
      </c>
      <c r="C34" s="76">
        <v>0.22170000000000001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0.71389999999999998</v>
      </c>
      <c r="D2" s="77">
        <v>0.71389999999999998</v>
      </c>
      <c r="E2" s="77">
        <v>0.81150000000000011</v>
      </c>
      <c r="F2" s="77">
        <v>0.64980000000000004</v>
      </c>
      <c r="G2" s="77">
        <v>0.67909999999999993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0.1198</v>
      </c>
      <c r="F3" s="77">
        <v>0.21539999999999998</v>
      </c>
      <c r="G3" s="77">
        <v>0.20180000000000001</v>
      </c>
    </row>
    <row r="4" spans="1:15" ht="15.75" customHeight="1" x14ac:dyDescent="0.25">
      <c r="A4" s="5"/>
      <c r="B4" s="11" t="s">
        <v>116</v>
      </c>
      <c r="C4" s="78">
        <v>8.5199999999999998E-2</v>
      </c>
      <c r="D4" s="78">
        <v>8.5199999999999998E-2</v>
      </c>
      <c r="E4" s="78">
        <v>2.75E-2</v>
      </c>
      <c r="F4" s="78">
        <v>7.5399999999999995E-2</v>
      </c>
      <c r="G4" s="78">
        <v>8.2400000000000001E-2</v>
      </c>
    </row>
    <row r="5" spans="1:15" ht="15.75" customHeight="1" x14ac:dyDescent="0.25">
      <c r="A5" s="5"/>
      <c r="B5" s="11" t="s">
        <v>119</v>
      </c>
      <c r="C5" s="78">
        <v>2.7300000000000001E-2</v>
      </c>
      <c r="D5" s="78">
        <v>2.7300000000000001E-2</v>
      </c>
      <c r="E5" s="78">
        <v>4.1200000000000001E-2</v>
      </c>
      <c r="F5" s="78">
        <v>5.9400000000000001E-2</v>
      </c>
      <c r="G5" s="78">
        <v>3.6699999999999997E-2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0.82079999999999997</v>
      </c>
      <c r="D8" s="77">
        <v>0.82079999999999997</v>
      </c>
      <c r="E8" s="77">
        <v>0.9526</v>
      </c>
      <c r="F8" s="77">
        <v>0.95450000000000002</v>
      </c>
      <c r="G8" s="77">
        <v>0.93779999999999997</v>
      </c>
    </row>
    <row r="9" spans="1:15" ht="15.75" customHeight="1" x14ac:dyDescent="0.25">
      <c r="B9" s="7" t="s">
        <v>121</v>
      </c>
      <c r="C9" s="77">
        <v>0.13</v>
      </c>
      <c r="D9" s="77">
        <v>0.13</v>
      </c>
      <c r="E9" s="77">
        <v>4.1399999999999999E-2</v>
      </c>
      <c r="F9" s="77">
        <v>4.1100000000000005E-2</v>
      </c>
      <c r="G9" s="77">
        <v>4.9500000000000002E-2</v>
      </c>
    </row>
    <row r="10" spans="1:15" ht="15.75" customHeight="1" x14ac:dyDescent="0.25">
      <c r="B10" s="7" t="s">
        <v>122</v>
      </c>
      <c r="C10" s="78">
        <v>2.8799999999999999E-2</v>
      </c>
      <c r="D10" s="78">
        <v>2.8799999999999999E-2</v>
      </c>
      <c r="E10" s="78">
        <v>4.7014999999999999E-3</v>
      </c>
      <c r="F10" s="78">
        <v>3.0491000000000003E-3</v>
      </c>
      <c r="G10" s="78">
        <v>8.4022000000000003E-3</v>
      </c>
    </row>
    <row r="11" spans="1:15" ht="15.75" customHeight="1" x14ac:dyDescent="0.25">
      <c r="B11" s="7" t="s">
        <v>123</v>
      </c>
      <c r="C11" s="78">
        <v>2.0299999999999999E-2</v>
      </c>
      <c r="D11" s="78">
        <v>2.0299999999999999E-2</v>
      </c>
      <c r="E11" s="78">
        <v>1.2579000000000002E-3</v>
      </c>
      <c r="F11" s="78">
        <v>1.3120999999999999E-3</v>
      </c>
      <c r="G11" s="78">
        <v>4.3052000000000003E-3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0.49191085225000003</v>
      </c>
      <c r="D14" s="79">
        <v>0.51822107709800003</v>
      </c>
      <c r="E14" s="79">
        <v>0.51822107709800003</v>
      </c>
      <c r="F14" s="79">
        <v>0.23575004308899999</v>
      </c>
      <c r="G14" s="79">
        <v>0.23575004308899999</v>
      </c>
      <c r="H14" s="80">
        <v>0.23199999999999998</v>
      </c>
      <c r="I14" s="80">
        <v>0.23199999999999998</v>
      </c>
      <c r="J14" s="80">
        <v>0.23199999999999998</v>
      </c>
      <c r="K14" s="80">
        <v>0.23199999999999998</v>
      </c>
      <c r="L14" s="80">
        <v>0.25286000000000003</v>
      </c>
      <c r="M14" s="80">
        <v>0.25286000000000003</v>
      </c>
      <c r="N14" s="80">
        <v>0.25286000000000003</v>
      </c>
      <c r="O14" s="80">
        <v>0.25286000000000003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0.2963019670957705</v>
      </c>
      <c r="D15" s="77">
        <f t="shared" si="0"/>
        <v>0.31214990243107882</v>
      </c>
      <c r="E15" s="77">
        <f t="shared" si="0"/>
        <v>0.31214990243107882</v>
      </c>
      <c r="F15" s="77">
        <f t="shared" si="0"/>
        <v>0.14200378217043766</v>
      </c>
      <c r="G15" s="77">
        <f t="shared" si="0"/>
        <v>0.14200378217043766</v>
      </c>
      <c r="H15" s="77">
        <f t="shared" si="0"/>
        <v>0.13974494779245591</v>
      </c>
      <c r="I15" s="77">
        <f t="shared" si="0"/>
        <v>0.13974494779245591</v>
      </c>
      <c r="J15" s="77">
        <f t="shared" si="0"/>
        <v>0.13974494779245591</v>
      </c>
      <c r="K15" s="77">
        <f t="shared" si="0"/>
        <v>0.13974494779245591</v>
      </c>
      <c r="L15" s="77">
        <f t="shared" si="0"/>
        <v>0.15230994611551898</v>
      </c>
      <c r="M15" s="77">
        <f t="shared" si="0"/>
        <v>0.15230994611551898</v>
      </c>
      <c r="N15" s="77">
        <f t="shared" si="0"/>
        <v>0.15230994611551898</v>
      </c>
      <c r="O15" s="77">
        <f t="shared" si="0"/>
        <v>0.15230994611551898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0.45770000000000005</v>
      </c>
      <c r="D2" s="78">
        <v>0.3427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0.20449999999999999</v>
      </c>
      <c r="D3" s="78">
        <v>0.1532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0.2329</v>
      </c>
      <c r="D4" s="78">
        <v>0.377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0.10489999999999999</v>
      </c>
      <c r="D5" s="77">
        <f t="shared" ref="D5:G5" si="0">1-SUM(D2:D4)</f>
        <v>0.12709999999999999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0.11749999999999999</v>
      </c>
      <c r="D2" s="28">
        <v>0.1182</v>
      </c>
      <c r="E2" s="28">
        <v>0.1179</v>
      </c>
      <c r="F2" s="28">
        <v>0.1179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1.4035909999999999E-2</v>
      </c>
      <c r="D4" s="28">
        <v>1.402627E-2</v>
      </c>
      <c r="E4" s="28">
        <v>1.399947E-2</v>
      </c>
      <c r="F4" s="28">
        <v>1.399947E-2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0.51822107709800003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0.23199999999999998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0.25286000000000003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0.3427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0.28999999999999998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61.38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4.5199999999999996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 x14ac:dyDescent="0.25">
      <c r="A14" s="11" t="s">
        <v>189</v>
      </c>
      <c r="B14" s="85">
        <v>0.185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0.34299999999999997</v>
      </c>
      <c r="C18" s="85">
        <v>0.95</v>
      </c>
      <c r="D18" s="86">
        <v>10.08</v>
      </c>
      <c r="E18" s="86" t="s">
        <v>201</v>
      </c>
    </row>
    <row r="19" spans="1:5" ht="15.75" customHeight="1" x14ac:dyDescent="0.25">
      <c r="A19" s="53" t="s">
        <v>174</v>
      </c>
      <c r="B19" s="85">
        <v>0.59299999999999997</v>
      </c>
      <c r="C19" s="85">
        <f>(1-food_insecure)*0.95</f>
        <v>0.93955</v>
      </c>
      <c r="D19" s="86">
        <v>10.08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47.71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9.0999999999999998E-2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19.690000000000001</v>
      </c>
      <c r="E27" s="86" t="s">
        <v>201</v>
      </c>
    </row>
    <row r="28" spans="1:5" ht="15.75" customHeight="1" x14ac:dyDescent="0.25">
      <c r="A28" s="53" t="s">
        <v>84</v>
      </c>
      <c r="B28" s="85">
        <v>0.34499999999999997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0.59299999999999997</v>
      </c>
      <c r="C29" s="85">
        <v>0.95</v>
      </c>
      <c r="D29" s="86">
        <v>120.17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322.74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322.74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0.13500000000000001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0.14899999999999999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2020-09-23T14:00:46Z</dcterms:modified>
</cp:coreProperties>
</file>