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28CDC15-A280-49C0-9250-A2608CBED1E8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<sst xmlns="http://schemas.openxmlformats.org/spreadsheetml/2006/main" count="1114" uniqueCount="272">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</sst>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887066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0.66099999999999992</v>
      </c>
    </row>
    <row r="12" spans="1:3" ht="15" customHeight="1" x14ac:dyDescent="0.25">
      <c r="B12" s="7" t="s">
        <v>109</v>
      </c>
      <c r="C12" s="66">
        <v>0.77700000000000002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0.1489</v>
      </c>
    </row>
    <row r="24" spans="1:3" ht="15" customHeight="1" x14ac:dyDescent="0.25">
      <c r="B24" s="20" t="s">
        <v>102</v>
      </c>
      <c r="C24" s="67">
        <v>0.65529999999999999</v>
      </c>
    </row>
    <row r="25" spans="1:3" ht="15" customHeight="1" x14ac:dyDescent="0.25">
      <c r="B25" s="20" t="s">
        <v>103</v>
      </c>
      <c r="C25" s="67">
        <v>0.1857</v>
      </c>
    </row>
    <row r="26" spans="1:3" ht="15" customHeight="1" x14ac:dyDescent="0.25">
      <c r="B26" s="20" t="s">
        <v>104</v>
      </c>
      <c r="C26" s="67">
        <v>1.01E-2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0.44</v>
      </c>
    </row>
    <row r="30" spans="1:3" ht="14.25" customHeight="1" x14ac:dyDescent="0.25">
      <c r="B30" s="30" t="s">
        <v>76</v>
      </c>
      <c r="C30" s="69">
        <v>0.10199999999999999</v>
      </c>
    </row>
    <row r="31" spans="1:3" ht="14.25" customHeight="1" x14ac:dyDescent="0.25">
      <c r="B31" s="30" t="s">
        <v>77</v>
      </c>
      <c r="C31" s="69">
        <v>0.115</v>
      </c>
    </row>
    <row r="32" spans="1:3" ht="14.25" customHeight="1" x14ac:dyDescent="0.25">
      <c r="B32" s="30" t="s">
        <v>78</v>
      </c>
      <c r="C32" s="69">
        <v>0.34299999999999997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11.8</v>
      </c>
    </row>
    <row r="38" spans="1:5" ht="15" customHeight="1" x14ac:dyDescent="0.25">
      <c r="B38" s="16" t="s">
        <v>91</v>
      </c>
      <c r="C38" s="68">
        <v>20.5</v>
      </c>
      <c r="D38" s="17"/>
      <c r="E38" s="18"/>
    </row>
    <row r="39" spans="1:5" ht="15" customHeight="1" x14ac:dyDescent="0.25">
      <c r="B39" s="16" t="s">
        <v>90</v>
      </c>
      <c r="C39" s="68">
        <v>23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1.8870000000000001E-2</v>
      </c>
      <c r="D45" s="17"/>
    </row>
    <row r="46" spans="1:5" ht="15.75" customHeight="1" x14ac:dyDescent="0.25">
      <c r="B46" s="16" t="s">
        <v>11</v>
      </c>
      <c r="C46" s="67">
        <v>6.5860000000000002E-2</v>
      </c>
      <c r="D46" s="17"/>
    </row>
    <row r="47" spans="1:5" ht="15.75" customHeight="1" x14ac:dyDescent="0.25">
      <c r="B47" s="16" t="s">
        <v>12</v>
      </c>
      <c r="C47" s="67">
        <v>0.14324999999999999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0.77201999999999993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2.7318871891574998</v>
      </c>
      <c r="D51" s="17"/>
    </row>
    <row r="52" spans="1:4" ht="15" customHeight="1" x14ac:dyDescent="0.25">
      <c r="B52" s="16" t="s">
        <v>125</v>
      </c>
      <c r="C52" s="65">
        <v>1.7801117931899999</v>
      </c>
    </row>
    <row r="53" spans="1:4" ht="15.75" customHeight="1" x14ac:dyDescent="0.25">
      <c r="B53" s="16" t="s">
        <v>126</v>
      </c>
      <c r="C53" s="65">
        <v>1.7801117931899999</v>
      </c>
    </row>
    <row r="54" spans="1:4" ht="15.75" customHeight="1" x14ac:dyDescent="0.25">
      <c r="B54" s="16" t="s">
        <v>127</v>
      </c>
      <c r="C54" s="65">
        <v>0.95160264496899993</v>
      </c>
    </row>
    <row r="55" spans="1:4" ht="15.75" customHeight="1" x14ac:dyDescent="0.25">
      <c r="B55" s="16" t="s">
        <v>128</v>
      </c>
      <c r="C55" s="65">
        <v>0.95160264496899993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0.50650108886673595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2.7318871891574998</v>
      </c>
      <c r="C2" s="26">
        <f>'Baseline year population inputs'!C52</f>
        <v>1.7801117931899999</v>
      </c>
      <c r="D2" s="26">
        <f>'Baseline year population inputs'!C53</f>
        <v>1.7801117931899999</v>
      </c>
      <c r="E2" s="26">
        <f>'Baseline year population inputs'!C54</f>
        <v>0.95160264496899993</v>
      </c>
      <c r="F2" s="26">
        <f>'Baseline year population inputs'!C55</f>
        <v>0.95160264496899993</v>
      </c>
    </row>
    <row r="3" spans="1:6" ht="15.75" customHeight="1" x14ac:dyDescent="0.25">
      <c r="A3" s="3" t="s">
        <v>65</v>
      </c>
      <c r="B3" s="26">
        <f>frac_mam_1month * 2.6</f>
        <v>0.32968000000000003</v>
      </c>
      <c r="C3" s="26">
        <f>frac_mam_1_5months * 2.6</f>
        <v>0.32968000000000003</v>
      </c>
      <c r="D3" s="26">
        <f>frac_mam_6_11months * 2.6</f>
        <v>0.31408000000000003</v>
      </c>
      <c r="E3" s="26">
        <f>frac_mam_12_23months * 2.6</f>
        <v>8.4500000000000006E-2</v>
      </c>
      <c r="F3" s="26">
        <f>frac_mam_24_59months * 2.6</f>
        <v>6.0839999999999991E-2</v>
      </c>
    </row>
    <row r="4" spans="1:6" ht="15.75" customHeight="1" x14ac:dyDescent="0.25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7.3580000000000007E-2</v>
      </c>
      <c r="E4" s="26">
        <f>frac_sam_12_23months * 2.6</f>
        <v>5.9540000000000003E-2</v>
      </c>
      <c r="F4" s="26">
        <f>frac_sam_24_59months * 2.6</f>
        <v>3.5360000000000003E-2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0.77700000000000002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0.77700000000000002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2.7318871891574998</v>
      </c>
      <c r="D7" s="93">
        <f>diarrhoea_1_5mo</f>
        <v>1.7801117931899999</v>
      </c>
      <c r="E7" s="93">
        <f>diarrhoea_6_11mo</f>
        <v>1.7801117931899999</v>
      </c>
      <c r="F7" s="93">
        <f>diarrhoea_12_23mo</f>
        <v>0.95160264496899993</v>
      </c>
      <c r="G7" s="93">
        <f>diarrhoea_24_59mo</f>
        <v>0.95160264496899993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2.7318871891574998</v>
      </c>
      <c r="D12" s="93">
        <f>diarrhoea_1_5mo</f>
        <v>1.7801117931899999</v>
      </c>
      <c r="E12" s="93">
        <f>diarrhoea_6_11mo</f>
        <v>1.7801117931899999</v>
      </c>
      <c r="F12" s="93">
        <f>diarrhoea_12_23mo</f>
        <v>0.95160264496899993</v>
      </c>
      <c r="G12" s="93">
        <f>diarrhoea_24_59mo</f>
        <v>0.95160264496899993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0.66099999999999992</v>
      </c>
      <c r="I18" s="93">
        <f>frac_PW_health_facility</f>
        <v>0.66099999999999992</v>
      </c>
      <c r="J18" s="93">
        <f>frac_PW_health_facility</f>
        <v>0.66099999999999992</v>
      </c>
      <c r="K18" s="93">
        <f>frac_PW_health_facility</f>
        <v>0.66099999999999992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165674</v>
      </c>
      <c r="C2" s="75">
        <v>296000</v>
      </c>
      <c r="D2" s="75">
        <v>780000</v>
      </c>
      <c r="E2" s="75">
        <v>890000</v>
      </c>
      <c r="F2" s="75">
        <v>659000</v>
      </c>
      <c r="G2" s="22">
        <f t="shared" ref="G2:G40" si="0">C2+D2+E2+F2</f>
        <v>2625000</v>
      </c>
      <c r="H2" s="22">
        <f t="shared" ref="H2:H40" si="1">(B2 + stillbirth*B2/(1000-stillbirth))/(1-abortion)</f>
        <v>193624.69248344816</v>
      </c>
      <c r="I2" s="22">
        <f>G2-H2</f>
        <v>2431375.307516552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159896</v>
      </c>
      <c r="C3" s="75">
        <v>296000</v>
      </c>
      <c r="D3" s="75">
        <v>748000</v>
      </c>
      <c r="E3" s="75">
        <v>907000</v>
      </c>
      <c r="F3" s="75">
        <v>670000</v>
      </c>
      <c r="G3" s="22">
        <f t="shared" si="0"/>
        <v>2621000</v>
      </c>
      <c r="H3" s="22">
        <f t="shared" si="1"/>
        <v>186871.89196454137</v>
      </c>
      <c r="I3" s="22">
        <f t="shared" ref="I3:I15" si="3">G3-H3</f>
        <v>2434128.1080354587</v>
      </c>
    </row>
    <row r="4" spans="1:9" ht="15.75" customHeight="1" x14ac:dyDescent="0.25">
      <c r="A4" s="92">
        <f t="shared" si="2"/>
        <v>2021</v>
      </c>
      <c r="B4" s="74">
        <v>154738</v>
      </c>
      <c r="C4" s="75">
        <v>299000</v>
      </c>
      <c r="D4" s="75">
        <v>715000</v>
      </c>
      <c r="E4" s="75">
        <v>919000</v>
      </c>
      <c r="F4" s="75">
        <v>684000</v>
      </c>
      <c r="G4" s="22">
        <f t="shared" si="0"/>
        <v>2617000</v>
      </c>
      <c r="H4" s="22">
        <f t="shared" si="1"/>
        <v>180843.6910167184</v>
      </c>
      <c r="I4" s="22">
        <f t="shared" si="3"/>
        <v>2436156.3089832817</v>
      </c>
    </row>
    <row r="5" spans="1:9" ht="15.75" customHeight="1" x14ac:dyDescent="0.25">
      <c r="A5" s="92">
        <f t="shared" si="2"/>
        <v>2022</v>
      </c>
      <c r="B5" s="74">
        <v>149855</v>
      </c>
      <c r="C5" s="75">
        <v>304000</v>
      </c>
      <c r="D5" s="75">
        <v>684000</v>
      </c>
      <c r="E5" s="75">
        <v>924000</v>
      </c>
      <c r="F5" s="75">
        <v>701000</v>
      </c>
      <c r="G5" s="22">
        <f t="shared" si="0"/>
        <v>2613000</v>
      </c>
      <c r="H5" s="22">
        <f t="shared" si="1"/>
        <v>175136.88503994062</v>
      </c>
      <c r="I5" s="22">
        <f t="shared" si="3"/>
        <v>2437863.1149600595</v>
      </c>
    </row>
    <row r="6" spans="1:9" ht="15.75" customHeight="1" x14ac:dyDescent="0.25">
      <c r="A6" s="92" t="str">
        <f t="shared" si="2"/>
        <v/>
      </c>
      <c r="B6" s="74">
        <v>140473.74300000002</v>
      </c>
      <c r="C6" s="75">
        <v>312000</v>
      </c>
      <c r="D6" s="75">
        <v>657000</v>
      </c>
      <c r="E6" s="75">
        <v>921000</v>
      </c>
      <c r="F6" s="75">
        <v>722000</v>
      </c>
      <c r="G6" s="22">
        <f t="shared" si="0"/>
        <v>2612000</v>
      </c>
      <c r="H6" s="22">
        <f t="shared" si="1"/>
        <v>164172.92568763919</v>
      </c>
      <c r="I6" s="22">
        <f t="shared" si="3"/>
        <v>2447827.074312361</v>
      </c>
    </row>
    <row r="7" spans="1:9" ht="15.75" customHeight="1" x14ac:dyDescent="0.25">
      <c r="A7" s="92" t="str">
        <f t="shared" si="2"/>
        <v/>
      </c>
      <c r="B7" s="74">
        <v>136555.20000000001</v>
      </c>
      <c r="C7" s="75">
        <v>324000</v>
      </c>
      <c r="D7" s="75">
        <v>635000</v>
      </c>
      <c r="E7" s="75">
        <v>911000</v>
      </c>
      <c r="F7" s="75">
        <v>745000</v>
      </c>
      <c r="G7" s="22">
        <f t="shared" si="0"/>
        <v>2615000</v>
      </c>
      <c r="H7" s="22">
        <f t="shared" si="1"/>
        <v>159593.28927300457</v>
      </c>
      <c r="I7" s="22">
        <f t="shared" si="3"/>
        <v>2455406.7107269955</v>
      </c>
    </row>
    <row r="8" spans="1:9" ht="15.75" customHeight="1" x14ac:dyDescent="0.25">
      <c r="A8" s="92" t="str">
        <f t="shared" si="2"/>
        <v/>
      </c>
      <c r="B8" s="74">
        <v>135509.70480000001</v>
      </c>
      <c r="C8" s="75">
        <v>339000</v>
      </c>
      <c r="D8" s="75">
        <v>620000</v>
      </c>
      <c r="E8" s="75">
        <v>894000</v>
      </c>
      <c r="F8" s="75">
        <v>772000</v>
      </c>
      <c r="G8" s="22">
        <f t="shared" si="0"/>
        <v>2625000</v>
      </c>
      <c r="H8" s="22">
        <f t="shared" si="1"/>
        <v>158371.40963834303</v>
      </c>
      <c r="I8" s="22">
        <f t="shared" si="3"/>
        <v>2466628.5903616571</v>
      </c>
    </row>
    <row r="9" spans="1:9" ht="15.75" customHeight="1" x14ac:dyDescent="0.25">
      <c r="A9" s="92" t="str">
        <f t="shared" si="2"/>
        <v/>
      </c>
      <c r="B9" s="74">
        <v>134408.08680000002</v>
      </c>
      <c r="C9" s="75">
        <v>358000</v>
      </c>
      <c r="D9" s="75">
        <v>611000</v>
      </c>
      <c r="E9" s="75">
        <v>869000</v>
      </c>
      <c r="F9" s="75">
        <v>801000</v>
      </c>
      <c r="G9" s="22">
        <f t="shared" si="0"/>
        <v>2639000</v>
      </c>
      <c r="H9" s="22">
        <f t="shared" si="1"/>
        <v>157083.93878302333</v>
      </c>
      <c r="I9" s="22">
        <f t="shared" si="3"/>
        <v>2481916.0612169765</v>
      </c>
    </row>
    <row r="10" spans="1:9" ht="15.75" customHeight="1" x14ac:dyDescent="0.25">
      <c r="A10" s="92" t="str">
        <f t="shared" si="2"/>
        <v/>
      </c>
      <c r="B10" s="74">
        <v>133251.84360000002</v>
      </c>
      <c r="C10" s="75">
        <v>377000</v>
      </c>
      <c r="D10" s="75">
        <v>607000</v>
      </c>
      <c r="E10" s="75">
        <v>840000</v>
      </c>
      <c r="F10" s="75">
        <v>831000</v>
      </c>
      <c r="G10" s="22">
        <f t="shared" si="0"/>
        <v>2655000</v>
      </c>
      <c r="H10" s="22">
        <f t="shared" si="1"/>
        <v>155732.62696562245</v>
      </c>
      <c r="I10" s="22">
        <f t="shared" si="3"/>
        <v>2499267.3730343776</v>
      </c>
    </row>
    <row r="11" spans="1:9" ht="15.75" customHeight="1" x14ac:dyDescent="0.25">
      <c r="A11" s="92" t="str">
        <f t="shared" si="2"/>
        <v/>
      </c>
      <c r="B11" s="74">
        <v>132030.08840000004</v>
      </c>
      <c r="C11" s="75">
        <v>392000</v>
      </c>
      <c r="D11" s="75">
        <v>610000</v>
      </c>
      <c r="E11" s="75">
        <v>808000</v>
      </c>
      <c r="F11" s="75">
        <v>858000</v>
      </c>
      <c r="G11" s="22">
        <f t="shared" si="0"/>
        <v>2668000</v>
      </c>
      <c r="H11" s="22">
        <f t="shared" si="1"/>
        <v>154304.75068515568</v>
      </c>
      <c r="I11" s="22">
        <f t="shared" si="3"/>
        <v>2513695.2493148441</v>
      </c>
    </row>
    <row r="12" spans="1:9" ht="15.75" customHeight="1" x14ac:dyDescent="0.25">
      <c r="A12" s="92" t="str">
        <f t="shared" si="2"/>
        <v/>
      </c>
      <c r="B12" s="74">
        <v>130769.254</v>
      </c>
      <c r="C12" s="75">
        <v>401000</v>
      </c>
      <c r="D12" s="75">
        <v>619000</v>
      </c>
      <c r="E12" s="75">
        <v>775000</v>
      </c>
      <c r="F12" s="75">
        <v>879000</v>
      </c>
      <c r="G12" s="22">
        <f t="shared" si="0"/>
        <v>2674000</v>
      </c>
      <c r="H12" s="22">
        <f t="shared" si="1"/>
        <v>152831.20219249805</v>
      </c>
      <c r="I12" s="22">
        <f t="shared" si="3"/>
        <v>2521168.7978075021</v>
      </c>
    </row>
    <row r="13" spans="1:9" ht="15.75" customHeight="1" x14ac:dyDescent="0.25">
      <c r="A13" s="92" t="str">
        <f t="shared" si="2"/>
        <v/>
      </c>
      <c r="B13" s="74">
        <v>299000</v>
      </c>
      <c r="C13" s="75">
        <v>813000</v>
      </c>
      <c r="D13" s="75">
        <v>868000</v>
      </c>
      <c r="E13" s="75">
        <v>653000</v>
      </c>
      <c r="F13" s="75">
        <v>2.3565612500000003E-2</v>
      </c>
      <c r="G13" s="22">
        <f t="shared" si="0"/>
        <v>2334000.0235656123</v>
      </c>
      <c r="H13" s="22">
        <f t="shared" si="1"/>
        <v>349443.98670009174</v>
      </c>
      <c r="I13" s="22">
        <f t="shared" si="3"/>
        <v>1984556.0368655205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2.3565612500000003E-2</v>
      </c>
    </row>
    <row r="4" spans="1:8" ht="15.75" customHeight="1" x14ac:dyDescent="0.25">
      <c r="B4" s="24" t="s">
        <v>7</v>
      </c>
      <c r="C4" s="76">
        <v>8.2821670396721545E-2</v>
      </c>
    </row>
    <row r="5" spans="1:8" ht="15.75" customHeight="1" x14ac:dyDescent="0.25">
      <c r="B5" s="24" t="s">
        <v>8</v>
      </c>
      <c r="C5" s="76">
        <v>0.31706284673277935</v>
      </c>
    </row>
    <row r="6" spans="1:8" ht="15.75" customHeight="1" x14ac:dyDescent="0.25">
      <c r="B6" s="24" t="s">
        <v>10</v>
      </c>
      <c r="C6" s="76">
        <v>0.19450566139605599</v>
      </c>
    </row>
    <row r="7" spans="1:8" ht="15.75" customHeight="1" x14ac:dyDescent="0.25">
      <c r="B7" s="24" t="s">
        <v>13</v>
      </c>
      <c r="C7" s="76">
        <v>0.15409798789742701</v>
      </c>
    </row>
    <row r="8" spans="1:8" ht="15.75" customHeight="1" x14ac:dyDescent="0.25">
      <c r="B8" s="24" t="s">
        <v>14</v>
      </c>
      <c r="C8" s="76">
        <v>1.2248379567758052E-5</v>
      </c>
    </row>
    <row r="9" spans="1:8" ht="15.75" customHeight="1" x14ac:dyDescent="0.25">
      <c r="B9" s="24" t="s">
        <v>27</v>
      </c>
      <c r="C9" s="76">
        <v>0.154676219650555</v>
      </c>
    </row>
    <row r="10" spans="1:8" ht="15.75" customHeight="1" x14ac:dyDescent="0.25">
      <c r="B10" s="24" t="s">
        <v>15</v>
      </c>
      <c r="C10" s="76">
        <v>7.3257753046893415E-2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6.0935283856384997E-2</v>
      </c>
      <c r="D14" s="76">
        <v>6.0935283856384997E-2</v>
      </c>
      <c r="E14" s="76">
        <v>2.6637058183928496E-2</v>
      </c>
      <c r="F14" s="76">
        <v>2.6637058183928496E-2</v>
      </c>
    </row>
    <row r="15" spans="1:8" ht="15.75" customHeight="1" x14ac:dyDescent="0.25">
      <c r="B15" s="24" t="s">
        <v>16</v>
      </c>
      <c r="C15" s="76">
        <v>0.57955064371968501</v>
      </c>
      <c r="D15" s="76">
        <v>0.57955064371968501</v>
      </c>
      <c r="E15" s="76">
        <v>0.42577620361199403</v>
      </c>
      <c r="F15" s="76">
        <v>0.42577620361199403</v>
      </c>
    </row>
    <row r="16" spans="1:8" ht="15.75" customHeight="1" x14ac:dyDescent="0.25">
      <c r="B16" s="24" t="s">
        <v>17</v>
      </c>
      <c r="C16" s="76">
        <v>8.9520495879801699E-3</v>
      </c>
      <c r="D16" s="76">
        <v>8.9520495879801699E-3</v>
      </c>
      <c r="E16" s="76">
        <v>1.2125157776063999E-2</v>
      </c>
      <c r="F16" s="76">
        <v>1.2125157776063999E-2</v>
      </c>
    </row>
    <row r="17" spans="1:8" ht="15.75" customHeight="1" x14ac:dyDescent="0.25">
      <c r="B17" s="24" t="s">
        <v>18</v>
      </c>
      <c r="C17" s="76">
        <v>4.72070886972623E-7</v>
      </c>
      <c r="D17" s="76">
        <v>4.72070886972623E-7</v>
      </c>
      <c r="E17" s="76">
        <v>2.9936542747617001E-6</v>
      </c>
      <c r="F17" s="76">
        <v>2.9936542747617001E-6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1.1366832138167599E-2</v>
      </c>
      <c r="D19" s="76">
        <v>1.1366832138167599E-2</v>
      </c>
      <c r="E19" s="76">
        <v>2.9924300342924905E-2</v>
      </c>
      <c r="F19" s="76">
        <v>2.9924300342924905E-2</v>
      </c>
    </row>
    <row r="20" spans="1:8" ht="15.75" customHeight="1" x14ac:dyDescent="0.25">
      <c r="B20" s="24" t="s">
        <v>21</v>
      </c>
      <c r="C20" s="76">
        <v>1.8628686471813303E-4</v>
      </c>
      <c r="D20" s="76">
        <v>1.8628686471813303E-4</v>
      </c>
      <c r="E20" s="76">
        <v>2.07658842578176E-3</v>
      </c>
      <c r="F20" s="76">
        <v>2.07658842578176E-3</v>
      </c>
    </row>
    <row r="21" spans="1:8" ht="15.75" customHeight="1" x14ac:dyDescent="0.25">
      <c r="B21" s="24" t="s">
        <v>22</v>
      </c>
      <c r="C21" s="76">
        <v>3.62686672449751E-2</v>
      </c>
      <c r="D21" s="76">
        <v>3.62686672449751E-2</v>
      </c>
      <c r="E21" s="76">
        <v>0.14687917333923101</v>
      </c>
      <c r="F21" s="76">
        <v>0.14687917333923101</v>
      </c>
    </row>
    <row r="22" spans="1:8" ht="15.75" customHeight="1" x14ac:dyDescent="0.25">
      <c r="B22" s="24" t="s">
        <v>23</v>
      </c>
      <c r="C22" s="76">
        <v>0.30273976451720208</v>
      </c>
      <c r="D22" s="76">
        <v>0.30273976451720208</v>
      </c>
      <c r="E22" s="76">
        <v>0.35657852466580109</v>
      </c>
      <c r="F22" s="76">
        <v>0.35657852466580109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3.2300000000000002E-2</v>
      </c>
    </row>
    <row r="27" spans="1:8" ht="15.75" customHeight="1" x14ac:dyDescent="0.25">
      <c r="B27" s="24" t="s">
        <v>39</v>
      </c>
      <c r="C27" s="76">
        <v>8.09E-2</v>
      </c>
    </row>
    <row r="28" spans="1:8" ht="15.75" customHeight="1" x14ac:dyDescent="0.25">
      <c r="B28" s="24" t="s">
        <v>40</v>
      </c>
      <c r="C28" s="76">
        <v>0.1104</v>
      </c>
    </row>
    <row r="29" spans="1:8" ht="15.75" customHeight="1" x14ac:dyDescent="0.25">
      <c r="B29" s="24" t="s">
        <v>41</v>
      </c>
      <c r="C29" s="76">
        <v>8.9900000000000008E-2</v>
      </c>
    </row>
    <row r="30" spans="1:8" ht="15.75" customHeight="1" x14ac:dyDescent="0.25">
      <c r="B30" s="24" t="s">
        <v>42</v>
      </c>
      <c r="C30" s="76">
        <v>2.9600000000000001E-2</v>
      </c>
    </row>
    <row r="31" spans="1:8" ht="15.75" customHeight="1" x14ac:dyDescent="0.25">
      <c r="B31" s="24" t="s">
        <v>43</v>
      </c>
      <c r="C31" s="76">
        <v>3.5499999999999997E-2</v>
      </c>
    </row>
    <row r="32" spans="1:8" ht="15.75" customHeight="1" x14ac:dyDescent="0.25">
      <c r="B32" s="24" t="s">
        <v>44</v>
      </c>
      <c r="C32" s="76">
        <v>0.251</v>
      </c>
    </row>
    <row r="33" spans="2:3" ht="15.75" customHeight="1" x14ac:dyDescent="0.25">
      <c r="B33" s="24" t="s">
        <v>45</v>
      </c>
      <c r="C33" s="76">
        <v>0.14169999999999999</v>
      </c>
    </row>
    <row r="34" spans="2:3" ht="15.75" customHeight="1" x14ac:dyDescent="0.25">
      <c r="B34" s="24" t="s">
        <v>46</v>
      </c>
      <c r="C34" s="76">
        <v>0.22870000000000001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0.61209999999999998</v>
      </c>
      <c r="D2" s="77">
        <v>0.61209999999999998</v>
      </c>
      <c r="E2" s="77">
        <v>0.74409999999999998</v>
      </c>
      <c r="F2" s="77">
        <v>0.58450000000000002</v>
      </c>
      <c r="G2" s="77">
        <v>0.43159999999999998</v>
      </c>
    </row>
    <row r="3" spans="1:15" ht="15.75" customHeight="1" x14ac:dyDescent="0.25">
      <c r="A3" s="5"/>
      <c r="B3" s="11" t="s">
        <v>118</v>
      </c>
      <c r="C3" s="77">
        <v>0.23280000000000001</v>
      </c>
      <c r="D3" s="77">
        <v>0.23280000000000001</v>
      </c>
      <c r="E3" s="77">
        <v>0.1217</v>
      </c>
      <c r="F3" s="77">
        <v>0.25290000000000001</v>
      </c>
      <c r="G3" s="77">
        <v>0.2457</v>
      </c>
    </row>
    <row r="4" spans="1:15" ht="15.75" customHeight="1" x14ac:dyDescent="0.25">
      <c r="A4" s="5"/>
      <c r="B4" s="11" t="s">
        <v>116</v>
      </c>
      <c r="C4" s="78">
        <v>8.2599999999999993E-2</v>
      </c>
      <c r="D4" s="78">
        <v>8.2599999999999993E-2</v>
      </c>
      <c r="E4" s="78">
        <v>7.6200000000000004E-2</v>
      </c>
      <c r="F4" s="78">
        <v>9.5000000000000001E-2</v>
      </c>
      <c r="G4" s="78">
        <v>0.16949999999999998</v>
      </c>
    </row>
    <row r="5" spans="1:15" ht="15.75" customHeight="1" x14ac:dyDescent="0.25">
      <c r="A5" s="5"/>
      <c r="B5" s="11" t="s">
        <v>119</v>
      </c>
      <c r="C5" s="78">
        <v>7.2599999999999998E-2</v>
      </c>
      <c r="D5" s="78">
        <v>7.2599999999999998E-2</v>
      </c>
      <c r="E5" s="78">
        <v>5.8099999999999999E-2</v>
      </c>
      <c r="F5" s="78">
        <v>6.7599999999999993E-2</v>
      </c>
      <c r="G5" s="78">
        <v>0.15329999999999999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0.64300000000000002</v>
      </c>
      <c r="D8" s="77">
        <v>0.64300000000000002</v>
      </c>
      <c r="E8" s="77">
        <v>0.71569999999999989</v>
      </c>
      <c r="F8" s="77">
        <v>0.81920000000000004</v>
      </c>
      <c r="G8" s="77">
        <v>0.88560000000000005</v>
      </c>
    </row>
    <row r="9" spans="1:15" ht="15.75" customHeight="1" x14ac:dyDescent="0.25">
      <c r="B9" s="7" t="s">
        <v>121</v>
      </c>
      <c r="C9" s="77">
        <v>0.1789</v>
      </c>
      <c r="D9" s="77">
        <v>0.1789</v>
      </c>
      <c r="E9" s="77">
        <v>0.1351</v>
      </c>
      <c r="F9" s="77">
        <v>0.12539999999999998</v>
      </c>
      <c r="G9" s="77">
        <v>7.7499999999999999E-2</v>
      </c>
    </row>
    <row r="10" spans="1:15" ht="15.75" customHeight="1" x14ac:dyDescent="0.25">
      <c r="B10" s="7" t="s">
        <v>122</v>
      </c>
      <c r="C10" s="78">
        <v>0.1268</v>
      </c>
      <c r="D10" s="78">
        <v>0.1268</v>
      </c>
      <c r="E10" s="78">
        <v>0.1208</v>
      </c>
      <c r="F10" s="78">
        <v>3.2500000000000001E-2</v>
      </c>
      <c r="G10" s="78">
        <v>2.3399999999999997E-2</v>
      </c>
    </row>
    <row r="11" spans="1:15" ht="15.75" customHeight="1" x14ac:dyDescent="0.25">
      <c r="B11" s="7" t="s">
        <v>123</v>
      </c>
      <c r="C11" s="78">
        <v>5.1299999999999998E-2</v>
      </c>
      <c r="D11" s="78">
        <v>5.1299999999999998E-2</v>
      </c>
      <c r="E11" s="78">
        <v>2.8300000000000002E-2</v>
      </c>
      <c r="F11" s="78">
        <v>2.29E-2</v>
      </c>
      <c r="G11" s="78">
        <v>1.3600000000000001E-2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0.62129762875000005</v>
      </c>
      <c r="D14" s="79">
        <v>0.59335814614399995</v>
      </c>
      <c r="E14" s="79">
        <v>0.59335814614399995</v>
      </c>
      <c r="F14" s="79">
        <v>0.289678393378</v>
      </c>
      <c r="G14" s="79">
        <v>0.289678393378</v>
      </c>
      <c r="H14" s="80">
        <v>0.40100000000000002</v>
      </c>
      <c r="I14" s="80">
        <v>0.40100000000000002</v>
      </c>
      <c r="J14" s="80">
        <v>0.40100000000000002</v>
      </c>
      <c r="K14" s="80">
        <v>0.40100000000000002</v>
      </c>
      <c r="L14" s="80">
        <v>0.38505</v>
      </c>
      <c r="M14" s="80">
        <v>0.38505</v>
      </c>
      <c r="N14" s="80">
        <v>0.38505</v>
      </c>
      <c r="O14" s="80">
        <v>0.38505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0.3146879254721961</v>
      </c>
      <c r="D15" s="77">
        <f t="shared" si="0"/>
        <v>0.30053654710988381</v>
      </c>
      <c r="E15" s="77">
        <f t="shared" si="0"/>
        <v>0.30053654710988381</v>
      </c>
      <c r="F15" s="77">
        <f t="shared" si="0"/>
        <v>0.14672242166712368</v>
      </c>
      <c r="G15" s="77">
        <f t="shared" si="0"/>
        <v>0.14672242166712368</v>
      </c>
      <c r="H15" s="77">
        <f t="shared" si="0"/>
        <v>0.20310693663556112</v>
      </c>
      <c r="I15" s="77">
        <f t="shared" si="0"/>
        <v>0.20310693663556112</v>
      </c>
      <c r="J15" s="77">
        <f t="shared" si="0"/>
        <v>0.20310693663556112</v>
      </c>
      <c r="K15" s="77">
        <f t="shared" si="0"/>
        <v>0.20310693663556112</v>
      </c>
      <c r="L15" s="77">
        <f t="shared" si="0"/>
        <v>0.19502824426813667</v>
      </c>
      <c r="M15" s="77">
        <f t="shared" si="0"/>
        <v>0.19502824426813667</v>
      </c>
      <c r="N15" s="77">
        <f t="shared" si="0"/>
        <v>0.19502824426813667</v>
      </c>
      <c r="O15" s="77">
        <f t="shared" si="0"/>
        <v>0.19502824426813667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0.22570000000000001</v>
      </c>
      <c r="D2" s="78">
        <v>8.5699999999999998E-2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0.39929999999999999</v>
      </c>
      <c r="D3" s="78">
        <v>0.36840000000000006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0.2722</v>
      </c>
      <c r="D4" s="78">
        <v>0.35759999999999997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0.1028</v>
      </c>
      <c r="D5" s="77">
        <f t="shared" ref="D5:G5" si="0">1-SUM(D2:D4)</f>
        <v>0.18829999999999991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0.2591</v>
      </c>
      <c r="D2" s="28">
        <v>0.26079999999999998</v>
      </c>
      <c r="E2" s="28">
        <v>0.26119999999999999</v>
      </c>
      <c r="F2" s="28">
        <v>0.26119999999999999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6.5400000000000014E-2</v>
      </c>
      <c r="D4" s="28">
        <v>6.5000000000000002E-2</v>
      </c>
      <c r="E4" s="28">
        <v>6.4799999999999996E-2</v>
      </c>
      <c r="F4" s="28">
        <v>6.4799999999999996E-2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0.59335814614399995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0.38505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8.5699999999999998E-2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59.72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13.16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6.22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1.6E-2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8.5999999999999993E-2</v>
      </c>
      <c r="C18" s="85">
        <v>0.95</v>
      </c>
      <c r="D18" s="86">
        <v>9.49</v>
      </c>
      <c r="E18" s="86" t="s">
        <v>201</v>
      </c>
    </row>
    <row r="19" spans="1:5" ht="15.75" customHeight="1" x14ac:dyDescent="0.25">
      <c r="A19" s="53" t="s">
        <v>174</v>
      </c>
      <c r="B19" s="85">
        <v>0.50900000000000001</v>
      </c>
      <c r="C19" s="85">
        <f>(1-food_insecure)*0.95</f>
        <v>0.94524999999999992</v>
      </c>
      <c r="D19" s="86">
        <v>9.49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73.44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23.71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19.649999999999999</v>
      </c>
      <c r="E24" s="86" t="s">
        <v>201</v>
      </c>
    </row>
    <row r="25" spans="1:5" ht="15.75" customHeight="1" x14ac:dyDescent="0.25">
      <c r="A25" s="53" t="s">
        <v>87</v>
      </c>
      <c r="B25" s="85">
        <v>0.23399999999999999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1.6E-2</v>
      </c>
      <c r="C26" s="85">
        <v>0.95</v>
      </c>
      <c r="D26" s="86">
        <v>5.44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19.649999999999999</v>
      </c>
      <c r="E27" s="86" t="s">
        <v>201</v>
      </c>
    </row>
    <row r="28" spans="1:5" ht="15.75" customHeight="1" x14ac:dyDescent="0.25">
      <c r="A28" s="53" t="s">
        <v>84</v>
      </c>
      <c r="B28" s="85">
        <v>0.21100000000000002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0.50900000000000001</v>
      </c>
      <c r="C29" s="85">
        <v>0.95</v>
      </c>
      <c r="D29" s="86">
        <v>116.37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320.87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320.87</v>
      </c>
      <c r="E31" s="86" t="s">
        <v>201</v>
      </c>
    </row>
    <row r="32" spans="1:5" ht="15.75" customHeight="1" x14ac:dyDescent="0.25">
      <c r="A32" s="53" t="s">
        <v>28</v>
      </c>
      <c r="B32" s="85">
        <v>0.41</v>
      </c>
      <c r="C32" s="85">
        <v>0.95</v>
      </c>
      <c r="D32" s="86">
        <v>1.55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0.92500000000000004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0.91400000000000003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2020-09-23T14:00:56Z</dcterms:modified>
</cp:coreProperties>
</file>