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CC8091EC-60FE-4A44-B2D7-1DA6C96483B1}" xr6:coauthVersionLast="45" xr6:coauthVersionMax="45" xr10:uidLastSave="{00000000-0000-0000-0000-000000000000}"/>
  <bookViews>
    <workbookView xWindow="7320" yWindow="-18270" windowWidth="29040" windowHeight="17640" tabRatio="961" firstSheet="8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7" i="62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<sst xmlns="http://schemas.openxmlformats.org/spreadsheetml/2006/main" count="1114" uniqueCount="272">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</sst>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8" sqref="C8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186667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0.777842483520508</v>
      </c>
    </row>
    <row r="11" spans="1:3" ht="15" customHeight="1" x14ac:dyDescent="0.25">
      <c r="B11" s="7" t="s">
        <v>108</v>
      </c>
      <c r="C11" s="66">
        <v>0.95400000000000007</v>
      </c>
    </row>
    <row r="12" spans="1:3" ht="15" customHeight="1" x14ac:dyDescent="0.25">
      <c r="B12" s="7" t="s">
        <v>109</v>
      </c>
      <c r="C12" s="66">
        <v>0.9890000000000001</v>
      </c>
    </row>
    <row r="13" spans="1:3" ht="15" customHeight="1" x14ac:dyDescent="0.25">
      <c r="B13" s="7" t="s">
        <v>110</v>
      </c>
      <c r="C13" s="66">
        <v>0.39600000000000002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9.9900000000000003E-2</v>
      </c>
    </row>
    <row r="24" spans="1:3" ht="15" customHeight="1" x14ac:dyDescent="0.25">
      <c r="B24" s="20" t="s">
        <v>102</v>
      </c>
      <c r="C24" s="67">
        <v>0.6048</v>
      </c>
    </row>
    <row r="25" spans="1:3" ht="15" customHeight="1" x14ac:dyDescent="0.25">
      <c r="B25" s="20" t="s">
        <v>103</v>
      </c>
      <c r="C25" s="67">
        <v>0.27869999999999995</v>
      </c>
    </row>
    <row r="26" spans="1:3" ht="15" customHeight="1" x14ac:dyDescent="0.25">
      <c r="B26" s="20" t="s">
        <v>104</v>
      </c>
      <c r="C26" s="67">
        <v>1.66E-2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11.6</v>
      </c>
    </row>
    <row r="38" spans="1:5" ht="15" customHeight="1" x14ac:dyDescent="0.25">
      <c r="B38" s="16" t="s">
        <v>91</v>
      </c>
      <c r="C38" s="68">
        <v>13.3</v>
      </c>
      <c r="D38" s="17"/>
      <c r="E38" s="18"/>
    </row>
    <row r="39" spans="1:5" ht="15" customHeight="1" x14ac:dyDescent="0.25">
      <c r="B39" s="16" t="s">
        <v>90</v>
      </c>
      <c r="C39" s="68">
        <v>15.5</v>
      </c>
      <c r="D39" s="17"/>
      <c r="E39" s="17"/>
    </row>
    <row r="40" spans="1:5" ht="15" customHeight="1" x14ac:dyDescent="0.25">
      <c r="B40" s="16" t="s">
        <v>171</v>
      </c>
      <c r="C40" s="68">
        <v>0.23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7.9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2.1139999999999999E-2</v>
      </c>
      <c r="D45" s="17"/>
    </row>
    <row r="46" spans="1:5" ht="15.75" customHeight="1" x14ac:dyDescent="0.25">
      <c r="B46" s="16" t="s">
        <v>11</v>
      </c>
      <c r="C46" s="67">
        <v>7.4800000000000005E-2</v>
      </c>
      <c r="D46" s="17"/>
    </row>
    <row r="47" spans="1:5" ht="15.75" customHeight="1" x14ac:dyDescent="0.25">
      <c r="B47" s="16" t="s">
        <v>12</v>
      </c>
      <c r="C47" s="67">
        <v>0.13228000000000001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0.77178000000000002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2.3399075874675002</v>
      </c>
      <c r="D51" s="17"/>
    </row>
    <row r="52" spans="1:4" ht="15" customHeight="1" x14ac:dyDescent="0.25">
      <c r="B52" s="16" t="s">
        <v>125</v>
      </c>
      <c r="C52" s="65">
        <v>1.89014060425</v>
      </c>
    </row>
    <row r="53" spans="1:4" ht="15.75" customHeight="1" x14ac:dyDescent="0.25">
      <c r="B53" s="16" t="s">
        <v>126</v>
      </c>
      <c r="C53" s="65">
        <v>1.89014060425</v>
      </c>
    </row>
    <row r="54" spans="1:4" ht="15.75" customHeight="1" x14ac:dyDescent="0.25">
      <c r="B54" s="16" t="s">
        <v>127</v>
      </c>
      <c r="C54" s="65">
        <v>1.13571075916</v>
      </c>
    </row>
    <row r="55" spans="1:4" ht="15.75" customHeight="1" x14ac:dyDescent="0.25">
      <c r="B55" s="16" t="s">
        <v>128</v>
      </c>
      <c r="C55" s="65">
        <v>1.13571075916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0.56528211483940793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7" sqref="C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2.3399075874675002</v>
      </c>
      <c r="C2" s="26">
        <f>'Baseline year population inputs'!C52</f>
        <v>1.89014060425</v>
      </c>
      <c r="D2" s="26">
        <f>'Baseline year population inputs'!C53</f>
        <v>1.89014060425</v>
      </c>
      <c r="E2" s="26">
        <f>'Baseline year population inputs'!C54</f>
        <v>1.13571075916</v>
      </c>
      <c r="F2" s="26">
        <f>'Baseline year population inputs'!C55</f>
        <v>1.13571075916</v>
      </c>
    </row>
    <row r="3" spans="1:6" ht="15.75" customHeight="1" x14ac:dyDescent="0.25">
      <c r="A3" s="3" t="s">
        <v>65</v>
      </c>
      <c r="B3" s="26">
        <f>frac_mam_1month * 2.6</f>
        <v>6.3960000000000003E-2</v>
      </c>
      <c r="C3" s="26">
        <f>frac_mam_1_5months * 2.6</f>
        <v>6.3960000000000003E-2</v>
      </c>
      <c r="D3" s="26">
        <f>frac_mam_6_11months * 2.6</f>
        <v>4.0820000000000009E-2</v>
      </c>
      <c r="E3" s="26">
        <f>frac_mam_12_23months * 2.6</f>
        <v>2.9639999999999996E-2</v>
      </c>
      <c r="F3" s="26">
        <f>frac_mam_24_59months * 2.6</f>
        <v>3.5880000000000002E-2</v>
      </c>
    </row>
    <row r="4" spans="1:6" ht="15.75" customHeight="1" x14ac:dyDescent="0.25">
      <c r="A4" s="3" t="s">
        <v>66</v>
      </c>
      <c r="B4" s="26">
        <f>frac_sam_1month * 2.6</f>
        <v>2.938E-2</v>
      </c>
      <c r="C4" s="26">
        <f>frac_sam_1_5months * 2.6</f>
        <v>2.938E-2</v>
      </c>
      <c r="D4" s="26">
        <f>frac_sam_6_11months * 2.6</f>
        <v>2.8340000000000001E-2</v>
      </c>
      <c r="E4" s="26">
        <f>frac_sam_12_23months * 2.6</f>
        <v>1.136642E-2</v>
      </c>
      <c r="F4" s="26">
        <f>frac_sam_24_59months * 2.6</f>
        <v>5.1646400000000007E-3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7" sqref="E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f>frac_children_health_facility</f>
        <v>0.9890000000000001</v>
      </c>
      <c r="D7" s="96">
        <v>0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0.9890000000000001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2.3399075874675002</v>
      </c>
      <c r="D7" s="93">
        <f>diarrhoea_1_5mo</f>
        <v>1.89014060425</v>
      </c>
      <c r="E7" s="93">
        <f>diarrhoea_6_11mo</f>
        <v>1.89014060425</v>
      </c>
      <c r="F7" s="93">
        <f>diarrhoea_12_23mo</f>
        <v>1.13571075916</v>
      </c>
      <c r="G7" s="93">
        <f>diarrhoea_24_59mo</f>
        <v>1.13571075916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2.3399075874675002</v>
      </c>
      <c r="D12" s="93">
        <f>diarrhoea_1_5mo</f>
        <v>1.89014060425</v>
      </c>
      <c r="E12" s="93">
        <f>diarrhoea_6_11mo</f>
        <v>1.89014060425</v>
      </c>
      <c r="F12" s="93">
        <f>diarrhoea_12_23mo</f>
        <v>1.13571075916</v>
      </c>
      <c r="G12" s="93">
        <f>diarrhoea_24_59mo</f>
        <v>1.13571075916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0.95400000000000007</v>
      </c>
      <c r="I18" s="93">
        <f>frac_PW_health_facility</f>
        <v>0.95400000000000007</v>
      </c>
      <c r="J18" s="93">
        <f>frac_PW_health_facility</f>
        <v>0.95400000000000007</v>
      </c>
      <c r="K18" s="93">
        <f>frac_PW_health_facility</f>
        <v>0.95400000000000007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0.39600000000000002</v>
      </c>
      <c r="M24" s="93">
        <f>famplan_unmet_need</f>
        <v>0.39600000000000002</v>
      </c>
      <c r="N24" s="93">
        <f>famplan_unmet_need</f>
        <v>0.39600000000000002</v>
      </c>
      <c r="O24" s="93">
        <f>famplan_unmet_need</f>
        <v>0.39600000000000002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0.10909044846725453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4.6753049343109095E-2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6.6314018669128366E-2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0.777842483520508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41164</v>
      </c>
      <c r="C2" s="75">
        <v>84000</v>
      </c>
      <c r="D2" s="75">
        <v>245000</v>
      </c>
      <c r="E2" s="75">
        <v>334000</v>
      </c>
      <c r="F2" s="75">
        <v>249000</v>
      </c>
      <c r="G2" s="22">
        <f t="shared" ref="G2:G40" si="0">C2+D2+E2+F2</f>
        <v>912000</v>
      </c>
      <c r="H2" s="22">
        <f t="shared" ref="H2:H40" si="1">(B2 + stillbirth*B2/(1000-stillbirth))/(1-abortion)</f>
        <v>47691.707014147396</v>
      </c>
      <c r="I2" s="22">
        <f>G2-H2</f>
        <v>864308.29298585257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39917</v>
      </c>
      <c r="C3" s="75">
        <v>84000</v>
      </c>
      <c r="D3" s="75">
        <v>229000</v>
      </c>
      <c r="E3" s="75">
        <v>338000</v>
      </c>
      <c r="F3" s="75">
        <v>255000</v>
      </c>
      <c r="G3" s="22">
        <f t="shared" si="0"/>
        <v>906000</v>
      </c>
      <c r="H3" s="22">
        <f t="shared" si="1"/>
        <v>46246.960180830858</v>
      </c>
      <c r="I3" s="22">
        <f t="shared" ref="I3:I15" si="3">G3-H3</f>
        <v>859753.03981916909</v>
      </c>
    </row>
    <row r="4" spans="1:9" ht="15.75" customHeight="1" x14ac:dyDescent="0.25">
      <c r="A4" s="92">
        <f t="shared" si="2"/>
        <v>2021</v>
      </c>
      <c r="B4" s="74">
        <v>38570</v>
      </c>
      <c r="C4" s="75">
        <v>85000</v>
      </c>
      <c r="D4" s="75">
        <v>216000</v>
      </c>
      <c r="E4" s="75">
        <v>338000</v>
      </c>
      <c r="F4" s="75">
        <v>260000</v>
      </c>
      <c r="G4" s="22">
        <f t="shared" si="0"/>
        <v>899000</v>
      </c>
      <c r="H4" s="22">
        <f t="shared" si="1"/>
        <v>44686.355542116049</v>
      </c>
      <c r="I4" s="22">
        <f t="shared" si="3"/>
        <v>854313.6444578839</v>
      </c>
    </row>
    <row r="5" spans="1:9" ht="15.75" customHeight="1" x14ac:dyDescent="0.25">
      <c r="A5" s="92">
        <f t="shared" si="2"/>
        <v>2022</v>
      </c>
      <c r="B5" s="74">
        <v>37239</v>
      </c>
      <c r="C5" s="75">
        <v>87000</v>
      </c>
      <c r="D5" s="75">
        <v>204000</v>
      </c>
      <c r="E5" s="75">
        <v>336000</v>
      </c>
      <c r="F5" s="75">
        <v>267000</v>
      </c>
      <c r="G5" s="22">
        <f t="shared" si="0"/>
        <v>894000</v>
      </c>
      <c r="H5" s="22">
        <f t="shared" si="1"/>
        <v>43144.288152264962</v>
      </c>
      <c r="I5" s="22">
        <f t="shared" si="3"/>
        <v>850855.71184773499</v>
      </c>
    </row>
    <row r="6" spans="1:9" ht="15.75" customHeight="1" x14ac:dyDescent="0.25">
      <c r="A6" s="92" t="str">
        <f t="shared" si="2"/>
        <v/>
      </c>
      <c r="B6" s="74">
        <v>30170.527399999999</v>
      </c>
      <c r="C6" s="75">
        <v>89000</v>
      </c>
      <c r="D6" s="75">
        <v>194000</v>
      </c>
      <c r="E6" s="75">
        <v>330000</v>
      </c>
      <c r="F6" s="75">
        <v>274000</v>
      </c>
      <c r="G6" s="22">
        <f t="shared" si="0"/>
        <v>887000</v>
      </c>
      <c r="H6" s="22">
        <f t="shared" si="1"/>
        <v>34954.910922726318</v>
      </c>
      <c r="I6" s="22">
        <f t="shared" si="3"/>
        <v>852045.08907727373</v>
      </c>
    </row>
    <row r="7" spans="1:9" ht="15.75" customHeight="1" x14ac:dyDescent="0.25">
      <c r="A7" s="92" t="str">
        <f t="shared" si="2"/>
        <v/>
      </c>
      <c r="B7" s="74">
        <v>29411.040000000001</v>
      </c>
      <c r="C7" s="75">
        <v>90000</v>
      </c>
      <c r="D7" s="75">
        <v>185000</v>
      </c>
      <c r="E7" s="75">
        <v>322000</v>
      </c>
      <c r="F7" s="75">
        <v>282000</v>
      </c>
      <c r="G7" s="22">
        <f t="shared" si="0"/>
        <v>879000</v>
      </c>
      <c r="H7" s="22">
        <f t="shared" si="1"/>
        <v>34074.985488809878</v>
      </c>
      <c r="I7" s="22">
        <f t="shared" si="3"/>
        <v>844925.01451119012</v>
      </c>
    </row>
    <row r="8" spans="1:9" ht="15.75" customHeight="1" x14ac:dyDescent="0.25">
      <c r="A8" s="92" t="str">
        <f t="shared" si="2"/>
        <v/>
      </c>
      <c r="B8" s="74">
        <v>28891.262400000003</v>
      </c>
      <c r="C8" s="75">
        <v>92000</v>
      </c>
      <c r="D8" s="75">
        <v>179000</v>
      </c>
      <c r="E8" s="75">
        <v>308000</v>
      </c>
      <c r="F8" s="75">
        <v>292000</v>
      </c>
      <c r="G8" s="22">
        <f t="shared" si="0"/>
        <v>871000</v>
      </c>
      <c r="H8" s="22">
        <f t="shared" si="1"/>
        <v>33472.782568498034</v>
      </c>
      <c r="I8" s="22">
        <f t="shared" si="3"/>
        <v>837527.21743150195</v>
      </c>
    </row>
    <row r="9" spans="1:9" ht="15.75" customHeight="1" x14ac:dyDescent="0.25">
      <c r="A9" s="92" t="str">
        <f t="shared" si="2"/>
        <v/>
      </c>
      <c r="B9" s="74">
        <v>28366.759200000004</v>
      </c>
      <c r="C9" s="75">
        <v>93000</v>
      </c>
      <c r="D9" s="75">
        <v>175000</v>
      </c>
      <c r="E9" s="75">
        <v>293000</v>
      </c>
      <c r="F9" s="75">
        <v>302000</v>
      </c>
      <c r="G9" s="22">
        <f t="shared" si="0"/>
        <v>863000</v>
      </c>
      <c r="H9" s="22">
        <f t="shared" si="1"/>
        <v>32865.104671734291</v>
      </c>
      <c r="I9" s="22">
        <f t="shared" si="3"/>
        <v>830134.89532826573</v>
      </c>
    </row>
    <row r="10" spans="1:9" ht="15.75" customHeight="1" x14ac:dyDescent="0.25">
      <c r="A10" s="92" t="str">
        <f t="shared" si="2"/>
        <v/>
      </c>
      <c r="B10" s="74">
        <v>27846.050400000007</v>
      </c>
      <c r="C10" s="75">
        <v>93000</v>
      </c>
      <c r="D10" s="75">
        <v>173000</v>
      </c>
      <c r="E10" s="75">
        <v>275000</v>
      </c>
      <c r="F10" s="75">
        <v>313000</v>
      </c>
      <c r="G10" s="22">
        <f t="shared" si="0"/>
        <v>854000</v>
      </c>
      <c r="H10" s="22">
        <f t="shared" si="1"/>
        <v>32261.822883538585</v>
      </c>
      <c r="I10" s="22">
        <f t="shared" si="3"/>
        <v>821738.17711646145</v>
      </c>
    </row>
    <row r="11" spans="1:9" ht="15.75" customHeight="1" x14ac:dyDescent="0.25">
      <c r="A11" s="92" t="str">
        <f t="shared" si="2"/>
        <v/>
      </c>
      <c r="B11" s="74">
        <v>27312.988800000006</v>
      </c>
      <c r="C11" s="75">
        <v>93000</v>
      </c>
      <c r="D11" s="75">
        <v>171000</v>
      </c>
      <c r="E11" s="75">
        <v>257000</v>
      </c>
      <c r="F11" s="75">
        <v>322000</v>
      </c>
      <c r="G11" s="22">
        <f t="shared" si="0"/>
        <v>843000</v>
      </c>
      <c r="H11" s="22">
        <f t="shared" si="1"/>
        <v>31644.229412357632</v>
      </c>
      <c r="I11" s="22">
        <f t="shared" si="3"/>
        <v>811355.77058764233</v>
      </c>
    </row>
    <row r="12" spans="1:9" ht="15.75" customHeight="1" x14ac:dyDescent="0.25">
      <c r="A12" s="92" t="str">
        <f t="shared" si="2"/>
        <v/>
      </c>
      <c r="B12" s="74">
        <v>26776.205999999998</v>
      </c>
      <c r="C12" s="75">
        <v>92000</v>
      </c>
      <c r="D12" s="75">
        <v>171000</v>
      </c>
      <c r="E12" s="75">
        <v>240000</v>
      </c>
      <c r="F12" s="75">
        <v>328000</v>
      </c>
      <c r="G12" s="22">
        <f t="shared" si="0"/>
        <v>831000</v>
      </c>
      <c r="H12" s="22">
        <f t="shared" si="1"/>
        <v>31022.324640522191</v>
      </c>
      <c r="I12" s="22">
        <f t="shared" si="3"/>
        <v>799977.67535947775</v>
      </c>
    </row>
    <row r="13" spans="1:9" ht="15.75" customHeight="1" x14ac:dyDescent="0.25">
      <c r="A13" s="92" t="str">
        <f t="shared" si="2"/>
        <v/>
      </c>
      <c r="B13" s="74">
        <v>86000</v>
      </c>
      <c r="C13" s="75">
        <v>262000</v>
      </c>
      <c r="D13" s="75">
        <v>328000</v>
      </c>
      <c r="E13" s="75">
        <v>243000</v>
      </c>
      <c r="F13" s="75">
        <v>9.3546902499999987E-3</v>
      </c>
      <c r="G13" s="22">
        <f t="shared" si="0"/>
        <v>833000.00935469021</v>
      </c>
      <c r="H13" s="22">
        <f t="shared" si="1"/>
        <v>99637.712642519575</v>
      </c>
      <c r="I13" s="22">
        <f t="shared" si="3"/>
        <v>733362.29671217059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5.0000000000000001E-3</v>
      </c>
      <c r="G5" s="121">
        <f>food_insecure</f>
        <v>5.0000000000000001E-3</v>
      </c>
      <c r="H5" s="121">
        <f>food_insecure</f>
        <v>5.0000000000000001E-3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5.0000000000000001E-3</v>
      </c>
      <c r="G7" s="121">
        <f>food_insecure</f>
        <v>5.0000000000000001E-3</v>
      </c>
      <c r="H7" s="121">
        <f>food_insecure</f>
        <v>5.0000000000000001E-3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9.3546902499999987E-3</v>
      </c>
    </row>
    <row r="4" spans="1:8" ht="15.75" customHeight="1" x14ac:dyDescent="0.25">
      <c r="B4" s="24" t="s">
        <v>7</v>
      </c>
      <c r="C4" s="76">
        <v>0.12881117724614524</v>
      </c>
    </row>
    <row r="5" spans="1:8" ht="15.75" customHeight="1" x14ac:dyDescent="0.25">
      <c r="B5" s="24" t="s">
        <v>8</v>
      </c>
      <c r="C5" s="76">
        <v>0.19120828180194127</v>
      </c>
    </row>
    <row r="6" spans="1:8" ht="15.75" customHeight="1" x14ac:dyDescent="0.25">
      <c r="B6" s="24" t="s">
        <v>10</v>
      </c>
      <c r="C6" s="76">
        <v>8.7658897539190039E-2</v>
      </c>
    </row>
    <row r="7" spans="1:8" ht="15.75" customHeight="1" x14ac:dyDescent="0.25">
      <c r="B7" s="24" t="s">
        <v>13</v>
      </c>
      <c r="C7" s="76">
        <v>8.5177642377611579E-2</v>
      </c>
    </row>
    <row r="8" spans="1:8" ht="15.75" customHeight="1" x14ac:dyDescent="0.25">
      <c r="B8" s="24" t="s">
        <v>14</v>
      </c>
      <c r="C8" s="76">
        <v>2.2531632094898009E-7</v>
      </c>
    </row>
    <row r="9" spans="1:8" ht="15.75" customHeight="1" x14ac:dyDescent="0.25">
      <c r="B9" s="24" t="s">
        <v>27</v>
      </c>
      <c r="C9" s="76">
        <v>0.33410248736784276</v>
      </c>
    </row>
    <row r="10" spans="1:8" ht="15.75" customHeight="1" x14ac:dyDescent="0.25">
      <c r="B10" s="24" t="s">
        <v>15</v>
      </c>
      <c r="C10" s="76">
        <v>0.16368659810094821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3.0015594501876599E-2</v>
      </c>
      <c r="D14" s="76">
        <v>3.0015594501876599E-2</v>
      </c>
      <c r="E14" s="76">
        <v>1.02378849733004E-2</v>
      </c>
      <c r="F14" s="76">
        <v>1.02378849733004E-2</v>
      </c>
    </row>
    <row r="15" spans="1:8" ht="15.75" customHeight="1" x14ac:dyDescent="0.25">
      <c r="B15" s="24" t="s">
        <v>16</v>
      </c>
      <c r="C15" s="76">
        <v>0.30306701078315301</v>
      </c>
      <c r="D15" s="76">
        <v>0.30306701078315301</v>
      </c>
      <c r="E15" s="76">
        <v>0.17231571164204901</v>
      </c>
      <c r="F15" s="76">
        <v>0.17231571164204901</v>
      </c>
    </row>
    <row r="16" spans="1:8" ht="15.75" customHeight="1" x14ac:dyDescent="0.25">
      <c r="B16" s="24" t="s">
        <v>17</v>
      </c>
      <c r="C16" s="76">
        <v>2.4323274784578301E-2</v>
      </c>
      <c r="D16" s="76">
        <v>2.4323274784578301E-2</v>
      </c>
      <c r="E16" s="76">
        <v>2.72850552801383E-2</v>
      </c>
      <c r="F16" s="76">
        <v>2.72850552801383E-2</v>
      </c>
    </row>
    <row r="17" spans="1:8" ht="15.75" customHeight="1" x14ac:dyDescent="0.25">
      <c r="B17" s="24" t="s">
        <v>18</v>
      </c>
      <c r="C17" s="76">
        <v>3.1757815626157801E-5</v>
      </c>
      <c r="D17" s="76">
        <v>3.1757815626157801E-5</v>
      </c>
      <c r="E17" s="76">
        <v>3.9377020535075199E-5</v>
      </c>
      <c r="F17" s="76">
        <v>3.9377020535075199E-5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2.7592811041142598E-4</v>
      </c>
      <c r="D19" s="76">
        <v>2.7592811041142598E-4</v>
      </c>
      <c r="E19" s="76">
        <v>1.1581140840134899E-4</v>
      </c>
      <c r="F19" s="76">
        <v>1.1581140840134899E-4</v>
      </c>
    </row>
    <row r="20" spans="1:8" ht="15.75" customHeight="1" x14ac:dyDescent="0.25">
      <c r="B20" s="24" t="s">
        <v>21</v>
      </c>
      <c r="C20" s="76">
        <v>4.3245123160495398E-3</v>
      </c>
      <c r="D20" s="76">
        <v>4.3245123160495398E-3</v>
      </c>
      <c r="E20" s="76">
        <v>1.34811918704593E-3</v>
      </c>
      <c r="F20" s="76">
        <v>1.34811918704593E-3</v>
      </c>
    </row>
    <row r="21" spans="1:8" ht="15.75" customHeight="1" x14ac:dyDescent="0.25">
      <c r="B21" s="24" t="s">
        <v>22</v>
      </c>
      <c r="C21" s="76">
        <v>0.15964070303675401</v>
      </c>
      <c r="D21" s="76">
        <v>0.15964070303675401</v>
      </c>
      <c r="E21" s="76">
        <v>0.37122714863918099</v>
      </c>
      <c r="F21" s="76">
        <v>0.37122714863918099</v>
      </c>
    </row>
    <row r="22" spans="1:8" ht="15.75" customHeight="1" x14ac:dyDescent="0.25">
      <c r="B22" s="24" t="s">
        <v>23</v>
      </c>
      <c r="C22" s="76">
        <v>0.47832121865155097</v>
      </c>
      <c r="D22" s="76">
        <v>0.47832121865155097</v>
      </c>
      <c r="E22" s="76">
        <v>0.4174308918493489</v>
      </c>
      <c r="F22" s="76">
        <v>0.4174308918493489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6.2899999999999998E-2</v>
      </c>
    </row>
    <row r="27" spans="1:8" ht="15.75" customHeight="1" x14ac:dyDescent="0.25">
      <c r="B27" s="24" t="s">
        <v>39</v>
      </c>
      <c r="C27" s="76">
        <v>3.1400000000000004E-2</v>
      </c>
    </row>
    <row r="28" spans="1:8" ht="15.75" customHeight="1" x14ac:dyDescent="0.25">
      <c r="B28" s="24" t="s">
        <v>40</v>
      </c>
      <c r="C28" s="76">
        <v>5.0900000000000001E-2</v>
      </c>
    </row>
    <row r="29" spans="1:8" ht="15.75" customHeight="1" x14ac:dyDescent="0.25">
      <c r="B29" s="24" t="s">
        <v>41</v>
      </c>
      <c r="C29" s="76">
        <v>0.11199999999999999</v>
      </c>
    </row>
    <row r="30" spans="1:8" ht="15.75" customHeight="1" x14ac:dyDescent="0.25">
      <c r="B30" s="24" t="s">
        <v>42</v>
      </c>
      <c r="C30" s="76">
        <v>5.6799999999999996E-2</v>
      </c>
    </row>
    <row r="31" spans="1:8" ht="15.75" customHeight="1" x14ac:dyDescent="0.25">
      <c r="B31" s="24" t="s">
        <v>43</v>
      </c>
      <c r="C31" s="76">
        <v>0.14369999999999999</v>
      </c>
    </row>
    <row r="32" spans="1:8" ht="15.75" customHeight="1" x14ac:dyDescent="0.25">
      <c r="B32" s="24" t="s">
        <v>44</v>
      </c>
      <c r="C32" s="76">
        <v>0.13750000000000001</v>
      </c>
    </row>
    <row r="33" spans="2:3" ht="15.75" customHeight="1" x14ac:dyDescent="0.25">
      <c r="B33" s="24" t="s">
        <v>45</v>
      </c>
      <c r="C33" s="76">
        <v>9.5199999999999993E-2</v>
      </c>
    </row>
    <row r="34" spans="2:3" ht="15.75" customHeight="1" x14ac:dyDescent="0.25">
      <c r="B34" s="24" t="s">
        <v>46</v>
      </c>
      <c r="C34" s="76">
        <v>0.30960000000223514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0.81940000000000002</v>
      </c>
      <c r="D2" s="77">
        <v>0.81940000000000002</v>
      </c>
      <c r="E2" s="77">
        <v>0.85400000000000009</v>
      </c>
      <c r="F2" s="77">
        <v>0.78410000000000002</v>
      </c>
      <c r="G2" s="77">
        <v>0.72120000000000006</v>
      </c>
    </row>
    <row r="3" spans="1:15" ht="15.75" customHeight="1" x14ac:dyDescent="0.25">
      <c r="A3" s="5"/>
      <c r="B3" s="11" t="s">
        <v>118</v>
      </c>
      <c r="C3" s="77">
        <v>0.1024</v>
      </c>
      <c r="D3" s="77">
        <v>0.1024</v>
      </c>
      <c r="E3" s="77">
        <v>0.11349999999999999</v>
      </c>
      <c r="F3" s="77">
        <v>0.1628</v>
      </c>
      <c r="G3" s="77">
        <v>0.20610000000000001</v>
      </c>
    </row>
    <row r="4" spans="1:15" ht="15.75" customHeight="1" x14ac:dyDescent="0.25">
      <c r="A4" s="5"/>
      <c r="B4" s="11" t="s">
        <v>116</v>
      </c>
      <c r="C4" s="78">
        <v>5.2600000000000001E-2</v>
      </c>
      <c r="D4" s="78">
        <v>5.2600000000000001E-2</v>
      </c>
      <c r="E4" s="78">
        <v>1.47E-2</v>
      </c>
      <c r="F4" s="78">
        <v>4.9500000000000002E-2</v>
      </c>
      <c r="G4" s="78">
        <v>5.6799999999999996E-2</v>
      </c>
    </row>
    <row r="5" spans="1:15" ht="15.75" customHeight="1" x14ac:dyDescent="0.25">
      <c r="A5" s="5"/>
      <c r="B5" s="11" t="s">
        <v>119</v>
      </c>
      <c r="C5" s="78">
        <v>2.5600000000000001E-2</v>
      </c>
      <c r="D5" s="78">
        <v>2.5600000000000001E-2</v>
      </c>
      <c r="E5" s="78">
        <v>1.77E-2</v>
      </c>
      <c r="F5" s="78">
        <v>3.6029E-3</v>
      </c>
      <c r="G5" s="78">
        <v>1.5900000000000001E-2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0.84689999999999999</v>
      </c>
      <c r="D8" s="77">
        <v>0.84689999999999999</v>
      </c>
      <c r="E8" s="77">
        <v>0.86950000000000005</v>
      </c>
      <c r="F8" s="77">
        <v>0.93299999999999994</v>
      </c>
      <c r="G8" s="77">
        <v>0.89200000000000002</v>
      </c>
    </row>
    <row r="9" spans="1:15" ht="15.75" customHeight="1" x14ac:dyDescent="0.25">
      <c r="B9" s="7" t="s">
        <v>121</v>
      </c>
      <c r="C9" s="77">
        <v>0.1173</v>
      </c>
      <c r="D9" s="77">
        <v>0.1173</v>
      </c>
      <c r="E9" s="77">
        <v>0.10390000000000001</v>
      </c>
      <c r="F9" s="77">
        <v>5.1200000000000002E-2</v>
      </c>
      <c r="G9" s="77">
        <v>9.2200000000000004E-2</v>
      </c>
    </row>
    <row r="10" spans="1:15" ht="15.75" customHeight="1" x14ac:dyDescent="0.25">
      <c r="B10" s="7" t="s">
        <v>122</v>
      </c>
      <c r="C10" s="78">
        <v>2.46E-2</v>
      </c>
      <c r="D10" s="78">
        <v>2.46E-2</v>
      </c>
      <c r="E10" s="78">
        <v>1.5700000000000002E-2</v>
      </c>
      <c r="F10" s="78">
        <v>1.1399999999999999E-2</v>
      </c>
      <c r="G10" s="78">
        <v>1.38E-2</v>
      </c>
    </row>
    <row r="11" spans="1:15" ht="15.75" customHeight="1" x14ac:dyDescent="0.25">
      <c r="B11" s="7" t="s">
        <v>123</v>
      </c>
      <c r="C11" s="78">
        <v>1.1299999999999999E-2</v>
      </c>
      <c r="D11" s="78">
        <v>1.1299999999999999E-2</v>
      </c>
      <c r="E11" s="78">
        <v>1.09E-2</v>
      </c>
      <c r="F11" s="78">
        <v>4.3717000000000001E-3</v>
      </c>
      <c r="G11" s="78">
        <v>1.9864000000000001E-3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0.49655583125000002</v>
      </c>
      <c r="D14" s="79">
        <v>0.47001446794099999</v>
      </c>
      <c r="E14" s="79">
        <v>0.47001446794099999</v>
      </c>
      <c r="F14" s="79">
        <v>0.21084454282599999</v>
      </c>
      <c r="G14" s="79">
        <v>0.21084454282599999</v>
      </c>
      <c r="H14" s="80">
        <v>0.27800000000000002</v>
      </c>
      <c r="I14" s="80">
        <v>0.27800000000000002</v>
      </c>
      <c r="J14" s="80">
        <v>0.27800000000000002</v>
      </c>
      <c r="K14" s="80">
        <v>0.27800000000000002</v>
      </c>
      <c r="L14" s="80">
        <v>0.26838000000000001</v>
      </c>
      <c r="M14" s="80">
        <v>0.26838000000000001</v>
      </c>
      <c r="N14" s="80">
        <v>0.26838000000000001</v>
      </c>
      <c r="O14" s="80">
        <v>0.26838000000000001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0.2806941304248402</v>
      </c>
      <c r="D15" s="77">
        <f t="shared" si="0"/>
        <v>0.26569077244280759</v>
      </c>
      <c r="E15" s="77">
        <f t="shared" si="0"/>
        <v>0.26569077244280759</v>
      </c>
      <c r="F15" s="77">
        <f t="shared" si="0"/>
        <v>0.11918664907102938</v>
      </c>
      <c r="G15" s="77">
        <f t="shared" si="0"/>
        <v>0.11918664907102938</v>
      </c>
      <c r="H15" s="77">
        <f t="shared" si="0"/>
        <v>0.15714842792535541</v>
      </c>
      <c r="I15" s="77">
        <f t="shared" si="0"/>
        <v>0.15714842792535541</v>
      </c>
      <c r="J15" s="77">
        <f t="shared" si="0"/>
        <v>0.15714842792535541</v>
      </c>
      <c r="K15" s="77">
        <f t="shared" si="0"/>
        <v>0.15714842792535541</v>
      </c>
      <c r="L15" s="77">
        <f t="shared" si="0"/>
        <v>0.15171041398060031</v>
      </c>
      <c r="M15" s="77">
        <f t="shared" si="0"/>
        <v>0.15171041398060031</v>
      </c>
      <c r="N15" s="77">
        <f t="shared" si="0"/>
        <v>0.15171041398060031</v>
      </c>
      <c r="O15" s="77">
        <f t="shared" si="0"/>
        <v>0.15171041398060031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0.55789999999999995</v>
      </c>
      <c r="D2" s="78">
        <v>0.32679999999999998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0.22420000000000001</v>
      </c>
      <c r="D3" s="78">
        <v>0.31120000000000003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0.10550000000000001</v>
      </c>
      <c r="D4" s="78">
        <v>0.2097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0.11239999999999994</v>
      </c>
      <c r="D5" s="77">
        <f t="shared" ref="D5:G5" si="0">1-SUM(D2:D4)</f>
        <v>0.15229999999999999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6.6599999999999993E-2</v>
      </c>
      <c r="D2" s="28">
        <v>6.7299999999999999E-2</v>
      </c>
      <c r="E2" s="28">
        <v>6.7500000000000004E-2</v>
      </c>
      <c r="F2" s="28">
        <v>6.7500000000000004E-2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1.8826499999999999E-2</v>
      </c>
      <c r="D4" s="28">
        <v>1.8803460000000001E-2</v>
      </c>
      <c r="E4" s="28">
        <v>1.8782400000000001E-2</v>
      </c>
      <c r="F4" s="28">
        <v>1.8782400000000001E-2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0.47001446794099999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0.27800000000000002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0.26838000000000001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0.32679999999999998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15.5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0.23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2" sqref="C22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46.34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47.52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6.45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5.73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1.35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1.35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1.35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1.35</v>
      </c>
      <c r="E13" s="86" t="s">
        <v>201</v>
      </c>
    </row>
    <row r="14" spans="1:5" ht="15.75" customHeight="1" x14ac:dyDescent="0.25">
      <c r="A14" s="11" t="s">
        <v>189</v>
      </c>
      <c r="B14" s="85">
        <v>0.40899999999999997</v>
      </c>
      <c r="C14" s="85">
        <v>0.95</v>
      </c>
      <c r="D14" s="86">
        <v>15.22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15.22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0.44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0.32700000000000001</v>
      </c>
      <c r="C18" s="85">
        <v>0.95</v>
      </c>
      <c r="D18" s="86">
        <v>4.72</v>
      </c>
      <c r="E18" s="86" t="s">
        <v>201</v>
      </c>
    </row>
    <row r="19" spans="1:5" ht="15.75" customHeight="1" x14ac:dyDescent="0.25">
      <c r="A19" s="53" t="s">
        <v>174</v>
      </c>
      <c r="B19" s="85">
        <v>0.82</v>
      </c>
      <c r="C19" s="85">
        <f>(1-food_insecure)*0.95</f>
        <v>0.94524999999999992</v>
      </c>
      <c r="D19" s="86">
        <v>4.72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60.02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26.04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5.05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21.93</v>
      </c>
      <c r="E24" s="86" t="s">
        <v>201</v>
      </c>
    </row>
    <row r="25" spans="1:5" ht="15.75" customHeight="1" x14ac:dyDescent="0.25">
      <c r="A25" s="53" t="s">
        <v>87</v>
      </c>
      <c r="B25" s="85">
        <v>0.45299999999999996</v>
      </c>
      <c r="C25" s="85">
        <v>0.95</v>
      </c>
      <c r="D25" s="86">
        <v>21.96</v>
      </c>
      <c r="E25" s="86" t="s">
        <v>201</v>
      </c>
    </row>
    <row r="26" spans="1:5" ht="15.75" customHeight="1" x14ac:dyDescent="0.25">
      <c r="A26" s="53" t="s">
        <v>137</v>
      </c>
      <c r="B26" s="85">
        <v>0.40899999999999997</v>
      </c>
      <c r="C26" s="85">
        <v>0.95</v>
      </c>
      <c r="D26" s="86">
        <v>5.32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21.93</v>
      </c>
      <c r="E27" s="86" t="s">
        <v>201</v>
      </c>
    </row>
    <row r="28" spans="1:5" ht="15.75" customHeight="1" x14ac:dyDescent="0.25">
      <c r="A28" s="53" t="s">
        <v>84</v>
      </c>
      <c r="B28" s="85">
        <v>0.41499999999999998</v>
      </c>
      <c r="C28" s="85">
        <v>0.95</v>
      </c>
      <c r="D28" s="86">
        <v>0.79</v>
      </c>
      <c r="E28" s="86" t="s">
        <v>201</v>
      </c>
    </row>
    <row r="29" spans="1:5" ht="15.75" customHeight="1" x14ac:dyDescent="0.25">
      <c r="A29" s="53" t="s">
        <v>58</v>
      </c>
      <c r="B29" s="85">
        <v>0.82</v>
      </c>
      <c r="C29" s="85">
        <v>0.95</v>
      </c>
      <c r="D29" s="86">
        <v>85.84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290.52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290.52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0.9</v>
      </c>
      <c r="E32" s="86" t="s">
        <v>201</v>
      </c>
    </row>
    <row r="33" spans="1:6" ht="15.75" customHeight="1" x14ac:dyDescent="0.25">
      <c r="A33" s="53" t="s">
        <v>83</v>
      </c>
      <c r="B33" s="85">
        <v>0.89400000000000002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0.45899999999999996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0.76300000000000001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0.8909999999999999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0.58899999999999997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2.14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0.93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2020-09-23T14:03:43Z</dcterms:modified>
</cp:coreProperties>
</file>