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FB813C2A-3763-4A7E-BF3D-7913DFC13F23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<sst xmlns="http://schemas.openxmlformats.org/spreadsheetml/2006/main" count="1114" uniqueCount="272">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</sst>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927301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0.80865753173828092</v>
      </c>
    </row>
    <row r="11" spans="1:3" ht="15" customHeight="1" x14ac:dyDescent="0.25">
      <c r="B11" s="7" t="s">
        <v>108</v>
      </c>
      <c r="C11" s="66">
        <v>0.62</v>
      </c>
    </row>
    <row r="12" spans="1:3" ht="15" customHeight="1" x14ac:dyDescent="0.25">
      <c r="B12" s="7" t="s">
        <v>109</v>
      </c>
      <c r="C12" s="66" t="e">
        <v>#N/A</v>
      </c>
    </row>
    <row r="13" spans="1:3" ht="15" customHeight="1" x14ac:dyDescent="0.25">
      <c r="B13" s="7" t="s">
        <v>110</v>
      </c>
      <c r="C13" s="66">
        <v>0.249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0.1108</v>
      </c>
    </row>
    <row r="24" spans="1:3" ht="15" customHeight="1" x14ac:dyDescent="0.25">
      <c r="B24" s="20" t="s">
        <v>102</v>
      </c>
      <c r="C24" s="67">
        <v>0.51619999999999999</v>
      </c>
    </row>
    <row r="25" spans="1:3" ht="15" customHeight="1" x14ac:dyDescent="0.25">
      <c r="B25" s="20" t="s">
        <v>103</v>
      </c>
      <c r="C25" s="67">
        <v>0.3543</v>
      </c>
    </row>
    <row r="26" spans="1:3" ht="15" customHeight="1" x14ac:dyDescent="0.25">
      <c r="B26" s="20" t="s">
        <v>104</v>
      </c>
      <c r="C26" s="67">
        <v>1.8700000000000001E-2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3.7</v>
      </c>
    </row>
    <row r="38" spans="1:5" ht="15" customHeight="1" x14ac:dyDescent="0.25">
      <c r="B38" s="16" t="s">
        <v>91</v>
      </c>
      <c r="C38" s="68">
        <v>6.6</v>
      </c>
      <c r="D38" s="17"/>
      <c r="E38" s="18"/>
    </row>
    <row r="39" spans="1:5" ht="15" customHeight="1" x14ac:dyDescent="0.25">
      <c r="B39" s="16" t="s">
        <v>90</v>
      </c>
      <c r="C39" s="68">
        <v>7.8</v>
      </c>
      <c r="D39" s="17"/>
      <c r="E39" s="17"/>
    </row>
    <row r="40" spans="1:5" ht="15" customHeight="1" x14ac:dyDescent="0.25">
      <c r="B40" s="16" t="s">
        <v>171</v>
      </c>
      <c r="C40" s="68">
        <v>0.31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4.0999999999999996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 t="e">
        <v>#N/A</v>
      </c>
      <c r="D45" s="17"/>
    </row>
    <row r="46" spans="1:5" ht="15.75" customHeight="1" x14ac:dyDescent="0.25">
      <c r="B46" s="16" t="s">
        <v>11</v>
      </c>
      <c r="C46" s="67" t="e">
        <v>#N/A</v>
      </c>
      <c r="D46" s="17"/>
    </row>
    <row r="47" spans="1:5" ht="15.75" customHeight="1" x14ac:dyDescent="0.25">
      <c r="B47" s="16" t="s">
        <v>12</v>
      </c>
      <c r="C47" s="67" t="e">
        <v>#N/A</v>
      </c>
      <c r="D47" s="17"/>
      <c r="E47" s="18"/>
    </row>
    <row r="48" spans="1:5" ht="15" customHeight="1" x14ac:dyDescent="0.25">
      <c r="B48" s="16" t="s">
        <v>26</v>
      </c>
      <c r="C48" s="70" t="e">
        <f>1-term_SGA-preterm_AGA-preterm_SGA</f>
        <v>#N/A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2.2406773467874928</v>
      </c>
      <c r="D51" s="17"/>
    </row>
    <row r="52" spans="1:4" ht="15" customHeight="1" x14ac:dyDescent="0.25">
      <c r="B52" s="16" t="s">
        <v>125</v>
      </c>
      <c r="C52" s="65">
        <v>2.1767979012500001</v>
      </c>
    </row>
    <row r="53" spans="1:4" ht="15.75" customHeight="1" x14ac:dyDescent="0.25">
      <c r="B53" s="16" t="s">
        <v>126</v>
      </c>
      <c r="C53" s="65">
        <v>2.1767979012500001</v>
      </c>
    </row>
    <row r="54" spans="1:4" ht="15.75" customHeight="1" x14ac:dyDescent="0.25">
      <c r="B54" s="16" t="s">
        <v>127</v>
      </c>
      <c r="C54" s="65">
        <v>1.9647506152700001</v>
      </c>
    </row>
    <row r="55" spans="1:4" ht="15.75" customHeight="1" x14ac:dyDescent="0.25">
      <c r="B55" s="16" t="s">
        <v>128</v>
      </c>
      <c r="C55" s="65">
        <v>1.9647506152700001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0.57320263900278245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2.2406773467874928</v>
      </c>
      <c r="C2" s="26">
        <f>'Baseline year population inputs'!C52</f>
        <v>2.1767979012500001</v>
      </c>
      <c r="D2" s="26">
        <f>'Baseline year population inputs'!C53</f>
        <v>2.1767979012500001</v>
      </c>
      <c r="E2" s="26">
        <f>'Baseline year population inputs'!C54</f>
        <v>1.9647506152700001</v>
      </c>
      <c r="F2" s="26">
        <f>'Baseline year population inputs'!C55</f>
        <v>1.9647506152700001</v>
      </c>
    </row>
    <row r="3" spans="1:6" ht="15.75" customHeight="1" x14ac:dyDescent="0.25">
      <c r="A3" s="3" t="s">
        <v>65</v>
      </c>
      <c r="B3" s="26" t="e">
        <f>frac_mam_1month * 2.6</f>
        <v>#N/A</v>
      </c>
      <c r="C3" s="26" t="e">
        <f>frac_mam_1_5months * 2.6</f>
        <v>#N/A</v>
      </c>
      <c r="D3" s="26" t="e">
        <f>frac_mam_6_11months * 2.6</f>
        <v>#N/A</v>
      </c>
      <c r="E3" s="26" t="e">
        <f>frac_mam_12_23months * 2.6</f>
        <v>#N/A</v>
      </c>
      <c r="F3" s="26" t="e">
        <f>frac_mam_24_59months * 2.6</f>
        <v>#N/A</v>
      </c>
    </row>
    <row r="4" spans="1:6" ht="15.75" customHeight="1" x14ac:dyDescent="0.25">
      <c r="A4" s="3" t="s">
        <v>66</v>
      </c>
      <c r="B4" s="26" t="e">
        <f>frac_sam_1month * 2.6</f>
        <v>#N/A</v>
      </c>
      <c r="C4" s="26" t="e">
        <f>frac_sam_1_5months * 2.6</f>
        <v>#N/A</v>
      </c>
      <c r="D4" s="26" t="e">
        <f>frac_sam_6_11months * 2.6</f>
        <v>#N/A</v>
      </c>
      <c r="E4" s="26" t="e">
        <f>frac_sam_12_23months * 2.6</f>
        <v>#N/A</v>
      </c>
      <c r="F4" s="26" t="e">
        <f>frac_sam_24_59months * 2.6</f>
        <v>#N/A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 t="e">
        <f>frac_children_health_facility</f>
        <v>#N/A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 t="e">
        <f>frac_children_health_facility</f>
        <v>#N/A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2.2406773467874928</v>
      </c>
      <c r="D7" s="93">
        <f>diarrhoea_1_5mo</f>
        <v>2.1767979012500001</v>
      </c>
      <c r="E7" s="93">
        <f>diarrhoea_6_11mo</f>
        <v>2.1767979012500001</v>
      </c>
      <c r="F7" s="93">
        <f>diarrhoea_12_23mo</f>
        <v>1.9647506152700001</v>
      </c>
      <c r="G7" s="93">
        <f>diarrhoea_24_59mo</f>
        <v>1.9647506152700001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2.2406773467874928</v>
      </c>
      <c r="D12" s="93">
        <f>diarrhoea_1_5mo</f>
        <v>2.1767979012500001</v>
      </c>
      <c r="E12" s="93">
        <f>diarrhoea_6_11mo</f>
        <v>2.1767979012500001</v>
      </c>
      <c r="F12" s="93">
        <f>diarrhoea_12_23mo</f>
        <v>1.9647506152700001</v>
      </c>
      <c r="G12" s="93">
        <f>diarrhoea_24_59mo</f>
        <v>1.9647506152700001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0.62</v>
      </c>
      <c r="I18" s="93">
        <f>frac_PW_health_facility</f>
        <v>0.62</v>
      </c>
      <c r="J18" s="93">
        <f>frac_PW_health_facility</f>
        <v>0.62</v>
      </c>
      <c r="K18" s="93">
        <f>frac_PW_health_facility</f>
        <v>0.62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0.249</v>
      </c>
      <c r="M24" s="93">
        <f>famplan_unmet_need</f>
        <v>0.249</v>
      </c>
      <c r="N24" s="93">
        <f>famplan_unmet_need</f>
        <v>0.249</v>
      </c>
      <c r="O24" s="93">
        <f>famplan_unmet_need</f>
        <v>0.249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9.6048178793335132E-2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4.1163505197143624E-2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5.4130784271240323E-2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0.80865753173828092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 t="e">
        <v>#N/A</v>
      </c>
      <c r="C2" s="75">
        <v>499000</v>
      </c>
      <c r="D2" s="75">
        <v>1050000</v>
      </c>
      <c r="E2" s="75">
        <v>12164000</v>
      </c>
      <c r="F2" s="75">
        <v>10488000</v>
      </c>
      <c r="G2" s="22">
        <f t="shared" ref="G2:G40" si="0">C2+D2+E2+F2</f>
        <v>24201000</v>
      </c>
      <c r="H2" s="22" t="e">
        <f t="shared" ref="H2:H40" si="1">(B2 + stillbirth*B2/(1000-stillbirth))/(1-abortion)</f>
        <v>#N/A</v>
      </c>
      <c r="I2" s="22" t="e">
        <f>G2-H2</f>
        <v>#N/A</v>
      </c>
    </row>
    <row r="3" spans="1:9" ht="15.75" customHeight="1" x14ac:dyDescent="0.25">
      <c r="A3" s="92">
        <f t="shared" ref="A3:A40" si="2">IF($A$2+ROW(A3)-2&lt;=end_year,A2+1,"")</f>
        <v>2020</v>
      </c>
      <c r="B3" s="74" t="e">
        <v>#N/A</v>
      </c>
      <c r="C3" s="75">
        <v>498000</v>
      </c>
      <c r="D3" s="75">
        <v>1027000</v>
      </c>
      <c r="E3" s="75">
        <v>12058000</v>
      </c>
      <c r="F3" s="75">
        <v>10671000</v>
      </c>
      <c r="G3" s="22">
        <f t="shared" si="0"/>
        <v>24254000</v>
      </c>
      <c r="H3" s="22" t="e">
        <f t="shared" si="1"/>
        <v>#N/A</v>
      </c>
      <c r="I3" s="22" t="e">
        <f t="shared" ref="I3:I15" si="3">G3-H3</f>
        <v>#N/A</v>
      </c>
    </row>
    <row r="4" spans="1:9" ht="15.75" customHeight="1" x14ac:dyDescent="0.25">
      <c r="A4" s="92">
        <f t="shared" si="2"/>
        <v>2021</v>
      </c>
      <c r="B4" s="74" t="e">
        <v>#N/A</v>
      </c>
      <c r="C4" s="75">
        <v>499000</v>
      </c>
      <c r="D4" s="75">
        <v>1013000</v>
      </c>
      <c r="E4" s="75">
        <v>11838000</v>
      </c>
      <c r="F4" s="75">
        <v>10810000</v>
      </c>
      <c r="G4" s="22">
        <f t="shared" si="0"/>
        <v>24160000</v>
      </c>
      <c r="H4" s="22" t="e">
        <f t="shared" si="1"/>
        <v>#N/A</v>
      </c>
      <c r="I4" s="22" t="e">
        <f t="shared" si="3"/>
        <v>#N/A</v>
      </c>
    </row>
    <row r="5" spans="1:9" ht="15.75" customHeight="1" x14ac:dyDescent="0.25">
      <c r="A5" s="92">
        <f t="shared" si="2"/>
        <v>2022</v>
      </c>
      <c r="B5" s="74" t="e">
        <v>#N/A</v>
      </c>
      <c r="C5" s="75">
        <v>501000</v>
      </c>
      <c r="D5" s="75">
        <v>1005000</v>
      </c>
      <c r="E5" s="75">
        <v>11511000</v>
      </c>
      <c r="F5" s="75">
        <v>10930000</v>
      </c>
      <c r="G5" s="22">
        <f t="shared" si="0"/>
        <v>23947000</v>
      </c>
      <c r="H5" s="22" t="e">
        <f t="shared" si="1"/>
        <v>#N/A</v>
      </c>
      <c r="I5" s="22" t="e">
        <f t="shared" si="3"/>
        <v>#N/A</v>
      </c>
    </row>
    <row r="6" spans="1:9" ht="15.75" customHeight="1" x14ac:dyDescent="0.25">
      <c r="A6" s="92" t="str">
        <f t="shared" si="2"/>
        <v/>
      </c>
      <c r="B6" s="74">
        <v>173469.00340000005</v>
      </c>
      <c r="C6" s="75">
        <v>502000</v>
      </c>
      <c r="D6" s="75">
        <v>1000000</v>
      </c>
      <c r="E6" s="75">
        <v>11094000</v>
      </c>
      <c r="F6" s="75">
        <v>11069000</v>
      </c>
      <c r="G6" s="22">
        <f t="shared" si="0"/>
        <v>23665000</v>
      </c>
      <c r="H6" s="22">
        <f t="shared" si="1"/>
        <v>200210.52222156827</v>
      </c>
      <c r="I6" s="22">
        <f t="shared" si="3"/>
        <v>23464789.477778431</v>
      </c>
    </row>
    <row r="7" spans="1:9" ht="15.75" customHeight="1" x14ac:dyDescent="0.25">
      <c r="A7" s="92" t="str">
        <f t="shared" si="2"/>
        <v/>
      </c>
      <c r="B7" s="74">
        <v>171633.35</v>
      </c>
      <c r="C7" s="75">
        <v>499000</v>
      </c>
      <c r="D7" s="75">
        <v>994000</v>
      </c>
      <c r="E7" s="75">
        <v>10599000</v>
      </c>
      <c r="F7" s="75">
        <v>11246000</v>
      </c>
      <c r="G7" s="22">
        <f t="shared" si="0"/>
        <v>23338000</v>
      </c>
      <c r="H7" s="22">
        <f t="shared" si="1"/>
        <v>198091.88939017791</v>
      </c>
      <c r="I7" s="22">
        <f t="shared" si="3"/>
        <v>23139908.110609822</v>
      </c>
    </row>
    <row r="8" spans="1:9" ht="15.75" customHeight="1" x14ac:dyDescent="0.25">
      <c r="A8" s="92" t="str">
        <f t="shared" si="2"/>
        <v/>
      </c>
      <c r="B8" s="74">
        <v>170175.91500000001</v>
      </c>
      <c r="C8" s="75">
        <v>494000</v>
      </c>
      <c r="D8" s="75">
        <v>991000</v>
      </c>
      <c r="E8" s="75">
        <v>10022000</v>
      </c>
      <c r="F8" s="75">
        <v>11435000</v>
      </c>
      <c r="G8" s="22">
        <f t="shared" si="0"/>
        <v>22942000</v>
      </c>
      <c r="H8" s="22">
        <f t="shared" si="1"/>
        <v>196409.78009840345</v>
      </c>
      <c r="I8" s="22">
        <f t="shared" si="3"/>
        <v>22745590.219901595</v>
      </c>
    </row>
    <row r="9" spans="1:9" ht="15.75" customHeight="1" x14ac:dyDescent="0.25">
      <c r="A9" s="92" t="str">
        <f t="shared" si="2"/>
        <v/>
      </c>
      <c r="B9" s="74">
        <v>168724.432</v>
      </c>
      <c r="C9" s="75">
        <v>486000</v>
      </c>
      <c r="D9" s="75">
        <v>989000</v>
      </c>
      <c r="E9" s="75">
        <v>9370000</v>
      </c>
      <c r="F9" s="75">
        <v>11652000</v>
      </c>
      <c r="G9" s="22">
        <f t="shared" si="0"/>
        <v>22497000</v>
      </c>
      <c r="H9" s="22">
        <f t="shared" si="1"/>
        <v>194734.5403510716</v>
      </c>
      <c r="I9" s="22">
        <f t="shared" si="3"/>
        <v>22302265.45964893</v>
      </c>
    </row>
    <row r="10" spans="1:9" ht="15.75" customHeight="1" x14ac:dyDescent="0.25">
      <c r="A10" s="92" t="str">
        <f t="shared" si="2"/>
        <v/>
      </c>
      <c r="B10" s="74">
        <v>167251.68199999997</v>
      </c>
      <c r="C10" s="75">
        <v>477000</v>
      </c>
      <c r="D10" s="75">
        <v>987000</v>
      </c>
      <c r="E10" s="75">
        <v>8696000</v>
      </c>
      <c r="F10" s="75">
        <v>11852000</v>
      </c>
      <c r="G10" s="22">
        <f t="shared" si="0"/>
        <v>22012000</v>
      </c>
      <c r="H10" s="22">
        <f t="shared" si="1"/>
        <v>193034.7551397511</v>
      </c>
      <c r="I10" s="22">
        <f t="shared" si="3"/>
        <v>21818965.244860251</v>
      </c>
    </row>
    <row r="11" spans="1:9" ht="15.75" customHeight="1" x14ac:dyDescent="0.25">
      <c r="A11" s="92" t="str">
        <f t="shared" si="2"/>
        <v/>
      </c>
      <c r="B11" s="74">
        <v>165766.98599999998</v>
      </c>
      <c r="C11" s="75">
        <v>467000</v>
      </c>
      <c r="D11" s="75">
        <v>984000</v>
      </c>
      <c r="E11" s="75">
        <v>8082000</v>
      </c>
      <c r="F11" s="75">
        <v>11971000</v>
      </c>
      <c r="G11" s="22">
        <f t="shared" si="0"/>
        <v>21504000</v>
      </c>
      <c r="H11" s="22">
        <f t="shared" si="1"/>
        <v>191321.18236493759</v>
      </c>
      <c r="I11" s="22">
        <f t="shared" si="3"/>
        <v>21312678.817635063</v>
      </c>
    </row>
    <row r="12" spans="1:9" ht="15.75" customHeight="1" x14ac:dyDescent="0.25">
      <c r="A12" s="92" t="str">
        <f t="shared" si="2"/>
        <v/>
      </c>
      <c r="B12" s="74">
        <v>164261.519</v>
      </c>
      <c r="C12" s="75">
        <v>460000</v>
      </c>
      <c r="D12" s="75">
        <v>980000</v>
      </c>
      <c r="E12" s="75">
        <v>7580000</v>
      </c>
      <c r="F12" s="75">
        <v>11970000</v>
      </c>
      <c r="G12" s="22">
        <f t="shared" si="0"/>
        <v>20990000</v>
      </c>
      <c r="H12" s="22">
        <f t="shared" si="1"/>
        <v>189583.63658817243</v>
      </c>
      <c r="I12" s="22">
        <f t="shared" si="3"/>
        <v>20800416.363411829</v>
      </c>
    </row>
    <row r="13" spans="1:9" ht="15.75" customHeight="1" x14ac:dyDescent="0.25">
      <c r="A13" s="92" t="str">
        <f t="shared" si="2"/>
        <v/>
      </c>
      <c r="B13" s="74">
        <v>501000</v>
      </c>
      <c r="C13" s="75">
        <v>1082000</v>
      </c>
      <c r="D13" s="75">
        <v>12167000</v>
      </c>
      <c r="E13" s="75">
        <v>10287000</v>
      </c>
      <c r="F13" s="75">
        <v>1.2150516750000001E-2</v>
      </c>
      <c r="G13" s="22">
        <f t="shared" si="0"/>
        <v>23536000.012150519</v>
      </c>
      <c r="H13" s="22">
        <f t="shared" si="1"/>
        <v>578232.82354203961</v>
      </c>
      <c r="I13" s="22">
        <f t="shared" si="3"/>
        <v>22957767.188608479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5.7000000000000002E-2</v>
      </c>
      <c r="G5" s="121">
        <f>food_insecure</f>
        <v>5.7000000000000002E-2</v>
      </c>
      <c r="H5" s="121">
        <f>food_insecure</f>
        <v>5.7000000000000002E-2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5.7000000000000002E-2</v>
      </c>
      <c r="G7" s="121">
        <f>food_insecure</f>
        <v>5.7000000000000002E-2</v>
      </c>
      <c r="H7" s="121">
        <f>food_insecure</f>
        <v>5.7000000000000002E-2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1.2150516750000001E-2</v>
      </c>
    </row>
    <row r="4" spans="1:8" ht="15.75" customHeight="1" x14ac:dyDescent="0.25">
      <c r="B4" s="24" t="s">
        <v>7</v>
      </c>
      <c r="C4" s="76">
        <v>1.4687677432313549E-2</v>
      </c>
    </row>
    <row r="5" spans="1:8" ht="15.75" customHeight="1" x14ac:dyDescent="0.25">
      <c r="B5" s="24" t="s">
        <v>8</v>
      </c>
      <c r="C5" s="76">
        <v>0.17470503260909134</v>
      </c>
    </row>
    <row r="6" spans="1:8" ht="15.75" customHeight="1" x14ac:dyDescent="0.25">
      <c r="B6" s="24" t="s">
        <v>10</v>
      </c>
      <c r="C6" s="76">
        <v>4.9897725050834542E-2</v>
      </c>
    </row>
    <row r="7" spans="1:8" ht="15.75" customHeight="1" x14ac:dyDescent="0.25">
      <c r="B7" s="24" t="s">
        <v>13</v>
      </c>
      <c r="C7" s="76">
        <v>0.27492475711766673</v>
      </c>
    </row>
    <row r="8" spans="1:8" ht="15.75" customHeight="1" x14ac:dyDescent="0.25">
      <c r="B8" s="24" t="s">
        <v>14</v>
      </c>
      <c r="C8" s="76">
        <v>1.1186348762525137E-5</v>
      </c>
    </row>
    <row r="9" spans="1:8" ht="15.75" customHeight="1" x14ac:dyDescent="0.25">
      <c r="B9" s="24" t="s">
        <v>27</v>
      </c>
      <c r="C9" s="76">
        <v>0.25007773424594149</v>
      </c>
    </row>
    <row r="10" spans="1:8" ht="15.75" customHeight="1" x14ac:dyDescent="0.25">
      <c r="B10" s="24" t="s">
        <v>15</v>
      </c>
      <c r="C10" s="76">
        <v>0.2235453704453898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4.1957803295968397E-2</v>
      </c>
      <c r="D14" s="76">
        <v>4.1957803295968397E-2</v>
      </c>
      <c r="E14" s="76">
        <v>1.5761129521709199E-2</v>
      </c>
      <c r="F14" s="76">
        <v>1.5761129521709199E-2</v>
      </c>
    </row>
    <row r="15" spans="1:8" ht="15.75" customHeight="1" x14ac:dyDescent="0.25">
      <c r="B15" s="24" t="s">
        <v>16</v>
      </c>
      <c r="C15" s="76">
        <v>0.48974581735932804</v>
      </c>
      <c r="D15" s="76">
        <v>0.48974581735932804</v>
      </c>
      <c r="E15" s="76">
        <v>0.25935349413172798</v>
      </c>
      <c r="F15" s="76">
        <v>0.25935349413172798</v>
      </c>
    </row>
    <row r="16" spans="1:8" ht="15.75" customHeight="1" x14ac:dyDescent="0.25">
      <c r="B16" s="24" t="s">
        <v>17</v>
      </c>
      <c r="C16" s="76">
        <v>1.3108443239857E-2</v>
      </c>
      <c r="D16" s="76">
        <v>1.3108443239857E-2</v>
      </c>
      <c r="E16" s="76">
        <v>1.2513460317503E-2</v>
      </c>
      <c r="F16" s="76">
        <v>1.2513460317503E-2</v>
      </c>
    </row>
    <row r="17" spans="1:8" ht="15.75" customHeight="1" x14ac:dyDescent="0.25">
      <c r="B17" s="24" t="s">
        <v>18</v>
      </c>
      <c r="C17" s="76">
        <v>1.8734574824645099E-4</v>
      </c>
      <c r="D17" s="76">
        <v>1.8734574824645099E-4</v>
      </c>
      <c r="E17" s="76">
        <v>4.9851714534006005E-4</v>
      </c>
      <c r="F17" s="76">
        <v>4.9851714534006005E-4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5.8542504327124898E-4</v>
      </c>
      <c r="D19" s="76">
        <v>5.8542504327124898E-4</v>
      </c>
      <c r="E19" s="76">
        <v>4.2628967234609302E-4</v>
      </c>
      <c r="F19" s="76">
        <v>4.2628967234609302E-4</v>
      </c>
    </row>
    <row r="20" spans="1:8" ht="15.75" customHeight="1" x14ac:dyDescent="0.25">
      <c r="B20" s="24" t="s">
        <v>21</v>
      </c>
      <c r="C20" s="76">
        <v>4.4863984818904598E-3</v>
      </c>
      <c r="D20" s="76">
        <v>4.4863984818904598E-3</v>
      </c>
      <c r="E20" s="76">
        <v>7.3777667488959097E-3</v>
      </c>
      <c r="F20" s="76">
        <v>7.3777667488959097E-3</v>
      </c>
    </row>
    <row r="21" spans="1:8" ht="15.75" customHeight="1" x14ac:dyDescent="0.25">
      <c r="B21" s="24" t="s">
        <v>22</v>
      </c>
      <c r="C21" s="76">
        <v>8.28043894434419E-2</v>
      </c>
      <c r="D21" s="76">
        <v>8.28043894434419E-2</v>
      </c>
      <c r="E21" s="76">
        <v>0.309963677326895</v>
      </c>
      <c r="F21" s="76">
        <v>0.309963677326895</v>
      </c>
    </row>
    <row r="22" spans="1:8" ht="15.75" customHeight="1" x14ac:dyDescent="0.25">
      <c r="B22" s="24" t="s">
        <v>23</v>
      </c>
      <c r="C22" s="76">
        <v>0.36712437738799641</v>
      </c>
      <c r="D22" s="76">
        <v>0.36712437738799641</v>
      </c>
      <c r="E22" s="76">
        <v>0.39410566513558276</v>
      </c>
      <c r="F22" s="76">
        <v>0.39410566513558276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7.5199999999999989E-2</v>
      </c>
    </row>
    <row r="27" spans="1:8" ht="15.75" customHeight="1" x14ac:dyDescent="0.25">
      <c r="B27" s="24" t="s">
        <v>39</v>
      </c>
      <c r="C27" s="76">
        <v>5.6799999999999996E-2</v>
      </c>
    </row>
    <row r="28" spans="1:8" ht="15.75" customHeight="1" x14ac:dyDescent="0.25">
      <c r="B28" s="24" t="s">
        <v>40</v>
      </c>
      <c r="C28" s="76">
        <v>0.1226</v>
      </c>
    </row>
    <row r="29" spans="1:8" ht="15.75" customHeight="1" x14ac:dyDescent="0.25">
      <c r="B29" s="24" t="s">
        <v>41</v>
      </c>
      <c r="C29" s="76">
        <v>8.6199999999999999E-2</v>
      </c>
    </row>
    <row r="30" spans="1:8" ht="15.75" customHeight="1" x14ac:dyDescent="0.25">
      <c r="B30" s="24" t="s">
        <v>42</v>
      </c>
      <c r="C30" s="76">
        <v>6.4100000000000004E-2</v>
      </c>
    </row>
    <row r="31" spans="1:8" ht="15.75" customHeight="1" x14ac:dyDescent="0.25">
      <c r="B31" s="24" t="s">
        <v>43</v>
      </c>
      <c r="C31" s="76">
        <v>0.35119999999999996</v>
      </c>
    </row>
    <row r="32" spans="1:8" ht="15.75" customHeight="1" x14ac:dyDescent="0.25">
      <c r="B32" s="24" t="s">
        <v>44</v>
      </c>
      <c r="C32" s="76">
        <v>0.13289999999999999</v>
      </c>
    </row>
    <row r="33" spans="2:3" ht="15.75" customHeight="1" x14ac:dyDescent="0.25">
      <c r="B33" s="24" t="s">
        <v>45</v>
      </c>
      <c r="C33" s="76">
        <v>4.9000000000000002E-2</v>
      </c>
    </row>
    <row r="34" spans="2:3" ht="15.75" customHeight="1" x14ac:dyDescent="0.25">
      <c r="B34" s="24" t="s">
        <v>46</v>
      </c>
      <c r="C34" s="76">
        <v>6.2000000000000145E-2</v>
      </c>
    </row>
    <row r="35" spans="2:3" ht="15.75" customHeight="1" x14ac:dyDescent="0.25">
      <c r="B35" s="32" t="s">
        <v>129</v>
      </c>
      <c r="C35" s="91">
        <f>SUM(C26:C34)</f>
        <v>1.0000000000000002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 t="e">
        <v>#N/A</v>
      </c>
      <c r="D2" s="77" t="e">
        <v>#N/A</v>
      </c>
      <c r="E2" s="77" t="e">
        <v>#N/A</v>
      </c>
      <c r="F2" s="77" t="e">
        <v>#N/A</v>
      </c>
      <c r="G2" s="77" t="e">
        <v>#N/A</v>
      </c>
    </row>
    <row r="3" spans="1:15" ht="15.75" customHeight="1" x14ac:dyDescent="0.25">
      <c r="A3" s="5"/>
      <c r="B3" s="11" t="s">
        <v>118</v>
      </c>
      <c r="C3" s="77" t="e">
        <v>#N/A</v>
      </c>
      <c r="D3" s="77" t="e">
        <v>#N/A</v>
      </c>
      <c r="E3" s="77" t="e">
        <v>#N/A</v>
      </c>
      <c r="F3" s="77" t="e">
        <v>#N/A</v>
      </c>
      <c r="G3" s="77" t="e">
        <v>#N/A</v>
      </c>
    </row>
    <row r="4" spans="1:15" ht="15.75" customHeight="1" x14ac:dyDescent="0.25">
      <c r="A4" s="5"/>
      <c r="B4" s="11" t="s">
        <v>116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15" ht="15.75" customHeight="1" x14ac:dyDescent="0.25">
      <c r="A5" s="5"/>
      <c r="B5" s="11" t="s">
        <v>119</v>
      </c>
      <c r="C5" s="78" t="e">
        <v>#N/A</v>
      </c>
      <c r="D5" s="78" t="e">
        <v>#N/A</v>
      </c>
      <c r="E5" s="78" t="e">
        <v>#N/A</v>
      </c>
      <c r="F5" s="78" t="e">
        <v>#N/A</v>
      </c>
      <c r="G5" s="78" t="e">
        <v>#N/A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 t="e">
        <v>#N/A</v>
      </c>
      <c r="D8" s="77" t="e">
        <v>#N/A</v>
      </c>
      <c r="E8" s="77" t="e">
        <v>#N/A</v>
      </c>
      <c r="F8" s="77" t="e">
        <v>#N/A</v>
      </c>
      <c r="G8" s="77" t="e">
        <v>#N/A</v>
      </c>
    </row>
    <row r="9" spans="1:15" ht="15.75" customHeight="1" x14ac:dyDescent="0.25">
      <c r="B9" s="7" t="s">
        <v>121</v>
      </c>
      <c r="C9" s="77" t="e">
        <v>#N/A</v>
      </c>
      <c r="D9" s="77" t="e">
        <v>#N/A</v>
      </c>
      <c r="E9" s="77" t="e">
        <v>#N/A</v>
      </c>
      <c r="F9" s="77" t="e">
        <v>#N/A</v>
      </c>
      <c r="G9" s="77" t="e">
        <v>#N/A</v>
      </c>
    </row>
    <row r="10" spans="1:15" ht="15.75" customHeight="1" x14ac:dyDescent="0.25">
      <c r="B10" s="7" t="s">
        <v>122</v>
      </c>
      <c r="C10" s="78" t="e">
        <v>#N/A</v>
      </c>
      <c r="D10" s="78" t="e">
        <v>#N/A</v>
      </c>
      <c r="E10" s="78" t="e">
        <v>#N/A</v>
      </c>
      <c r="F10" s="78" t="e">
        <v>#N/A</v>
      </c>
      <c r="G10" s="78" t="e">
        <v>#N/A</v>
      </c>
    </row>
    <row r="11" spans="1:15" ht="15.75" customHeight="1" x14ac:dyDescent="0.25">
      <c r="B11" s="7" t="s">
        <v>123</v>
      </c>
      <c r="C11" s="78" t="e">
        <v>#N/A</v>
      </c>
      <c r="D11" s="78" t="e">
        <v>#N/A</v>
      </c>
      <c r="E11" s="78" t="e">
        <v>#N/A</v>
      </c>
      <c r="F11" s="78" t="e">
        <v>#N/A</v>
      </c>
      <c r="G11" s="78" t="e">
        <v>#N/A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0.57073461624999999</v>
      </c>
      <c r="D14" s="79">
        <v>0.56424493110999996</v>
      </c>
      <c r="E14" s="79">
        <v>0.56424493110999996</v>
      </c>
      <c r="F14" s="79">
        <v>0.275576724198</v>
      </c>
      <c r="G14" s="79">
        <v>0.275576724198</v>
      </c>
      <c r="H14" s="80" t="e">
        <v>#N/A</v>
      </c>
      <c r="I14" s="80" t="e">
        <v>#N/A</v>
      </c>
      <c r="J14" s="80" t="e">
        <v>#N/A</v>
      </c>
      <c r="K14" s="80" t="e">
        <v>#N/A</v>
      </c>
      <c r="L14" s="80" t="e">
        <v>#N/A</v>
      </c>
      <c r="M14" s="80" t="e">
        <v>#N/A</v>
      </c>
      <c r="N14" s="80" t="e">
        <v>#N/A</v>
      </c>
      <c r="O14" s="80" t="e">
        <v>#N/A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0.3271465882047403</v>
      </c>
      <c r="D15" s="77">
        <f t="shared" si="0"/>
        <v>0.32342668355619514</v>
      </c>
      <c r="E15" s="77">
        <f t="shared" si="0"/>
        <v>0.32342668355619514</v>
      </c>
      <c r="F15" s="77">
        <f t="shared" si="0"/>
        <v>0.15796130555803553</v>
      </c>
      <c r="G15" s="77">
        <f t="shared" si="0"/>
        <v>0.15796130555803553</v>
      </c>
      <c r="H15" s="77" t="e">
        <f t="shared" si="0"/>
        <v>#N/A</v>
      </c>
      <c r="I15" s="77" t="e">
        <f t="shared" si="0"/>
        <v>#N/A</v>
      </c>
      <c r="J15" s="77" t="e">
        <f t="shared" si="0"/>
        <v>#N/A</v>
      </c>
      <c r="K15" s="77" t="e">
        <f t="shared" si="0"/>
        <v>#N/A</v>
      </c>
      <c r="L15" s="77" t="e">
        <f t="shared" si="0"/>
        <v>#N/A</v>
      </c>
      <c r="M15" s="77" t="e">
        <f t="shared" si="0"/>
        <v>#N/A</v>
      </c>
      <c r="N15" s="77" t="e">
        <f t="shared" si="0"/>
        <v>#N/A</v>
      </c>
      <c r="O15" s="77" t="e">
        <f t="shared" si="0"/>
        <v>#N/A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 t="e">
        <v>#N/A</v>
      </c>
      <c r="D2" s="78" t="e">
        <v>#N/A</v>
      </c>
      <c r="E2" s="78" t="e">
        <v>#N/A</v>
      </c>
      <c r="F2" s="78" t="e">
        <v>#N/A</v>
      </c>
      <c r="G2" s="78" t="e">
        <v>#N/A</v>
      </c>
    </row>
    <row r="3" spans="1:7" x14ac:dyDescent="0.25">
      <c r="B3" s="43" t="s">
        <v>167</v>
      </c>
      <c r="C3" s="78" t="e">
        <v>#N/A</v>
      </c>
      <c r="D3" s="78" t="e">
        <v>#N/A</v>
      </c>
      <c r="E3" s="78" t="e">
        <v>#N/A</v>
      </c>
      <c r="F3" s="78" t="e">
        <v>#N/A</v>
      </c>
      <c r="G3" s="78" t="e">
        <v>#N/A</v>
      </c>
    </row>
    <row r="4" spans="1:7" x14ac:dyDescent="0.25">
      <c r="B4" s="43" t="s">
        <v>168</v>
      </c>
      <c r="C4" s="78" t="e">
        <v>#N/A</v>
      </c>
      <c r="D4" s="78" t="e">
        <v>#N/A</v>
      </c>
      <c r="E4" s="78" t="e">
        <v>#N/A</v>
      </c>
      <c r="F4" s="78" t="e">
        <v>#N/A</v>
      </c>
      <c r="G4" s="78" t="e">
        <v>#N/A</v>
      </c>
    </row>
    <row r="5" spans="1:7" x14ac:dyDescent="0.25">
      <c r="B5" s="43" t="s">
        <v>169</v>
      </c>
      <c r="C5" s="77" t="e">
        <f>1-SUM(C2:C4)</f>
        <v>#N/A</v>
      </c>
      <c r="D5" s="77" t="e">
        <f t="shared" ref="D5:G5" si="0">1-SUM(D2:D4)</f>
        <v>#N/A</v>
      </c>
      <c r="E5" s="77" t="e">
        <f t="shared" si="0"/>
        <v>#N/A</v>
      </c>
      <c r="F5" s="77" t="e">
        <f t="shared" si="0"/>
        <v>#N/A</v>
      </c>
      <c r="G5" s="77" t="e">
        <f t="shared" si="0"/>
        <v>#N/A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 t="e">
        <v>#N/A</v>
      </c>
      <c r="D2" s="28" t="e">
        <v>#N/A</v>
      </c>
      <c r="E2" s="28" t="e">
        <v>#N/A</v>
      </c>
      <c r="F2" s="28" t="e">
        <v>#N/A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 t="e">
        <v>#N/A</v>
      </c>
      <c r="D4" s="28" t="e">
        <v>#N/A</v>
      </c>
      <c r="E4" s="28" t="e">
        <v>#N/A</v>
      </c>
      <c r="F4" s="28" t="e">
        <v>#N/A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0.56424493110999996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 t="e">
        <f>'Nutritional status distribution'!H14</f>
        <v>#N/A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 t="e">
        <f>'Nutritional status distribution'!L14</f>
        <v>#N/A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 t="e">
        <f>SUM('Breastfeeding distribution'!D2)</f>
        <v>#N/A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 t="e">
        <f>'Breastfeeding distribution'!F4</f>
        <v>#N/A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7.8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0.31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 t="e">
        <v>#N/A</v>
      </c>
      <c r="C2" s="85">
        <v>0.95</v>
      </c>
      <c r="D2" s="86" t="e">
        <v>#N/A</v>
      </c>
      <c r="E2" s="86" t="s">
        <v>201</v>
      </c>
    </row>
    <row r="3" spans="1:5" ht="15.75" customHeight="1" x14ac:dyDescent="0.25">
      <c r="A3" s="53" t="s">
        <v>86</v>
      </c>
      <c r="B3" s="85" t="e">
        <v>#N/A</v>
      </c>
      <c r="C3" s="85">
        <v>0.95</v>
      </c>
      <c r="D3" s="86" t="e">
        <v>#N/A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 t="e">
        <v>#N/A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 t="e">
        <v>#N/A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 t="e">
        <v>#N/A</v>
      </c>
      <c r="C10" s="85">
        <v>0.95</v>
      </c>
      <c r="D10" s="86" t="e">
        <v>#N/A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 t="e">
        <v>#N/A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 t="e">
        <v>#N/A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 t="e">
        <v>#N/A</v>
      </c>
      <c r="E13" s="86" t="s">
        <v>201</v>
      </c>
    </row>
    <row r="14" spans="1:5" ht="15.75" customHeight="1" x14ac:dyDescent="0.25">
      <c r="A14" s="11" t="s">
        <v>189</v>
      </c>
      <c r="B14" s="85" t="e">
        <v>#N/A</v>
      </c>
      <c r="C14" s="85">
        <v>0.95</v>
      </c>
      <c r="D14" s="86" t="e">
        <v>#N/A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 t="e">
        <v>#N/A</v>
      </c>
      <c r="E15" s="86" t="s">
        <v>201</v>
      </c>
    </row>
    <row r="16" spans="1:5" ht="15.75" customHeight="1" x14ac:dyDescent="0.25">
      <c r="A16" s="53" t="s">
        <v>57</v>
      </c>
      <c r="B16" s="85" t="e">
        <v>#N/A</v>
      </c>
      <c r="C16" s="85">
        <v>0.95</v>
      </c>
      <c r="D16" s="86" t="e">
        <v>#N/A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 t="e">
        <v>#N/A</v>
      </c>
      <c r="C18" s="85">
        <v>0.95</v>
      </c>
      <c r="D18" s="86" t="e">
        <v>#N/A</v>
      </c>
      <c r="E18" s="86" t="s">
        <v>201</v>
      </c>
    </row>
    <row r="19" spans="1:5" ht="15.75" customHeight="1" x14ac:dyDescent="0.25">
      <c r="A19" s="53" t="s">
        <v>174</v>
      </c>
      <c r="B19" s="85" t="e">
        <v>#N/A</v>
      </c>
      <c r="C19" s="85">
        <f>(1-food_insecure)*0.95</f>
        <v>0.89584999999999992</v>
      </c>
      <c r="D19" s="86" t="e">
        <v>#N/A</v>
      </c>
      <c r="E19" s="86" t="s">
        <v>201</v>
      </c>
    </row>
    <row r="20" spans="1:5" ht="15.75" customHeight="1" x14ac:dyDescent="0.25">
      <c r="A20" s="53" t="s">
        <v>173</v>
      </c>
      <c r="B20" s="85" t="e">
        <v>#N/A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 t="e">
        <v>#N/A</v>
      </c>
      <c r="C21" s="85">
        <v>0.95</v>
      </c>
      <c r="D21" s="86" t="e">
        <v>#N/A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 t="e">
        <v>#N/A</v>
      </c>
      <c r="E22" s="86" t="s">
        <v>201</v>
      </c>
    </row>
    <row r="23" spans="1:5" ht="15.75" customHeight="1" x14ac:dyDescent="0.25">
      <c r="A23" s="53" t="s">
        <v>34</v>
      </c>
      <c r="B23" s="85" t="e">
        <v>#N/A</v>
      </c>
      <c r="C23" s="85">
        <v>0.95</v>
      </c>
      <c r="D23" s="86" t="e">
        <v>#N/A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 t="e">
        <v>#N/A</v>
      </c>
      <c r="E24" s="86" t="s">
        <v>201</v>
      </c>
    </row>
    <row r="25" spans="1:5" ht="15.75" customHeight="1" x14ac:dyDescent="0.25">
      <c r="A25" s="53" t="s">
        <v>87</v>
      </c>
      <c r="B25" s="85" t="e">
        <v>#N/A</v>
      </c>
      <c r="C25" s="85">
        <v>0.95</v>
      </c>
      <c r="D25" s="86" t="e">
        <v>#N/A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 t="e">
        <v>#N/A</v>
      </c>
      <c r="E26" s="86" t="s">
        <v>201</v>
      </c>
    </row>
    <row r="27" spans="1:5" ht="15.75" customHeight="1" x14ac:dyDescent="0.25">
      <c r="A27" s="53" t="s">
        <v>59</v>
      </c>
      <c r="B27" s="85" t="e">
        <v>#N/A</v>
      </c>
      <c r="C27" s="85">
        <v>0.95</v>
      </c>
      <c r="D27" s="86" t="e">
        <v>#N/A</v>
      </c>
      <c r="E27" s="86" t="s">
        <v>201</v>
      </c>
    </row>
    <row r="28" spans="1:5" ht="15.75" customHeight="1" x14ac:dyDescent="0.25">
      <c r="A28" s="53" t="s">
        <v>84</v>
      </c>
      <c r="B28" s="85" t="e">
        <v>#N/A</v>
      </c>
      <c r="C28" s="85">
        <v>0.95</v>
      </c>
      <c r="D28" s="86" t="e">
        <v>#N/A</v>
      </c>
      <c r="E28" s="86" t="s">
        <v>201</v>
      </c>
    </row>
    <row r="29" spans="1:5" ht="15.75" customHeight="1" x14ac:dyDescent="0.25">
      <c r="A29" s="53" t="s">
        <v>58</v>
      </c>
      <c r="B29" s="85" t="e">
        <v>#N/A</v>
      </c>
      <c r="C29" s="85">
        <v>0.95</v>
      </c>
      <c r="D29" s="86" t="e">
        <v>#N/A</v>
      </c>
      <c r="E29" s="86" t="s">
        <v>201</v>
      </c>
    </row>
    <row r="30" spans="1:5" ht="15.75" customHeight="1" x14ac:dyDescent="0.25">
      <c r="A30" s="53" t="s">
        <v>67</v>
      </c>
      <c r="B30" s="85" t="e">
        <v>#N/A</v>
      </c>
      <c r="C30" s="85">
        <v>0.95</v>
      </c>
      <c r="D30" s="86" t="e">
        <v>#N/A</v>
      </c>
      <c r="E30" s="86" t="s">
        <v>201</v>
      </c>
    </row>
    <row r="31" spans="1:5" ht="15.75" customHeight="1" x14ac:dyDescent="0.25">
      <c r="A31" s="53" t="s">
        <v>185</v>
      </c>
      <c r="B31" s="85" t="e">
        <v>#N/A</v>
      </c>
      <c r="C31" s="85">
        <v>0.95</v>
      </c>
      <c r="D31" s="86" t="e">
        <v>#N/A</v>
      </c>
      <c r="E31" s="86" t="s">
        <v>201</v>
      </c>
    </row>
    <row r="32" spans="1:5" ht="15.75" customHeight="1" x14ac:dyDescent="0.25">
      <c r="A32" s="53" t="s">
        <v>28</v>
      </c>
      <c r="B32" s="85" t="e">
        <v>#N/A</v>
      </c>
      <c r="C32" s="85">
        <v>0.95</v>
      </c>
      <c r="D32" s="86" t="e">
        <v>#N/A</v>
      </c>
      <c r="E32" s="86" t="s">
        <v>201</v>
      </c>
    </row>
    <row r="33" spans="1:6" ht="15.75" customHeight="1" x14ac:dyDescent="0.25">
      <c r="A33" s="53" t="s">
        <v>83</v>
      </c>
      <c r="B33" s="85" t="e">
        <v>#N/A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 t="e">
        <v>#N/A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 t="e">
        <v>#N/A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 t="e">
        <v>#N/A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 t="e">
        <v>#N/A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 t="e">
        <v>#N/A</v>
      </c>
      <c r="C38" s="85">
        <v>0.95</v>
      </c>
      <c r="D38" s="86" t="e">
        <v>#N/A</v>
      </c>
      <c r="E38" s="86" t="s">
        <v>201</v>
      </c>
    </row>
    <row r="39" spans="1:6" ht="15.75" customHeight="1" x14ac:dyDescent="0.25">
      <c r="A39" s="53" t="s">
        <v>60</v>
      </c>
      <c r="B39" s="85" t="e">
        <v>#N/A</v>
      </c>
      <c r="C39" s="85">
        <v>0.95</v>
      </c>
      <c r="D39" s="86" t="e">
        <v>#N/A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2020-09-23T14:04:24Z</dcterms:modified>
</cp:coreProperties>
</file>