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739F5C5-CE40-4AF6-8189-DDC4CC314FB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<sst xmlns="http://schemas.openxmlformats.org/spreadsheetml/2006/main" count="1117" uniqueCount="272">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</sst>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5400403</v>
      </c>
    </row>
    <row r="8" spans="1:3" ht="15" customHeight="1" x14ac:dyDescent="0.25">
      <c r="B8" s="7" t="s">
        <v>106</v>
      </c>
      <c r="C8" s="66">
        <v>0.30099999999999999</v>
      </c>
    </row>
    <row r="9" spans="1:3" ht="15" customHeight="1" x14ac:dyDescent="0.25">
      <c r="B9" s="9" t="s">
        <v>107</v>
      </c>
      <c r="C9" s="67">
        <v>0.53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0.61399999999999999</v>
      </c>
    </row>
    <row r="12" spans="1:3" ht="15" customHeight="1" x14ac:dyDescent="0.25">
      <c r="B12" s="7" t="s">
        <v>109</v>
      </c>
      <c r="C12" s="66">
        <v>0.45600000000000002</v>
      </c>
    </row>
    <row r="13" spans="1:3" ht="15" customHeight="1" x14ac:dyDescent="0.25">
      <c r="B13" s="7" t="s">
        <v>110</v>
      </c>
      <c r="C13" s="66">
        <v>0.75800000000000001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0.13639999999999999</v>
      </c>
    </row>
    <row r="24" spans="1:3" ht="15" customHeight="1" x14ac:dyDescent="0.25">
      <c r="B24" s="20" t="s">
        <v>102</v>
      </c>
      <c r="C24" s="67">
        <v>0.43979999999999997</v>
      </c>
    </row>
    <row r="25" spans="1:3" ht="15" customHeight="1" x14ac:dyDescent="0.25">
      <c r="B25" s="20" t="s">
        <v>103</v>
      </c>
      <c r="C25" s="67">
        <v>0.34289999999999998</v>
      </c>
    </row>
    <row r="26" spans="1:3" ht="15" customHeight="1" x14ac:dyDescent="0.25">
      <c r="B26" s="20" t="s">
        <v>104</v>
      </c>
      <c r="C26" s="67">
        <v>8.09E-2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29.1</v>
      </c>
    </row>
    <row r="38" spans="1:5" ht="15" customHeight="1" x14ac:dyDescent="0.25">
      <c r="B38" s="16" t="s">
        <v>91</v>
      </c>
      <c r="C38" s="68">
        <v>53.8</v>
      </c>
      <c r="D38" s="17"/>
      <c r="E38" s="18"/>
    </row>
    <row r="39" spans="1:5" ht="15" customHeight="1" x14ac:dyDescent="0.25">
      <c r="B39" s="16" t="s">
        <v>90</v>
      </c>
      <c r="C39" s="68">
        <v>81.099999999999994</v>
      </c>
      <c r="D39" s="17"/>
      <c r="E39" s="17"/>
    </row>
    <row r="40" spans="1:5" ht="15" customHeight="1" x14ac:dyDescent="0.25">
      <c r="B40" s="16" t="s">
        <v>171</v>
      </c>
      <c r="C40" s="68">
        <v>4.7699999999999996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0.02</v>
      </c>
      <c r="D45" s="17"/>
    </row>
    <row r="46" spans="1:5" ht="15.75" customHeight="1" x14ac:dyDescent="0.25">
      <c r="B46" s="16" t="s">
        <v>11</v>
      </c>
      <c r="C46" s="67">
        <v>0.10452</v>
      </c>
      <c r="D46" s="17"/>
    </row>
    <row r="47" spans="1:5" ht="15.75" customHeight="1" x14ac:dyDescent="0.25">
      <c r="B47" s="16" t="s">
        <v>12</v>
      </c>
      <c r="C47" s="67">
        <v>0.23583999999999999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0.63963999999999999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4.3856911821374993</v>
      </c>
      <c r="D51" s="17"/>
    </row>
    <row r="52" spans="1:4" ht="15" customHeight="1" x14ac:dyDescent="0.25">
      <c r="B52" s="16" t="s">
        <v>125</v>
      </c>
      <c r="C52" s="65">
        <v>4.0117714011899999</v>
      </c>
    </row>
    <row r="53" spans="1:4" ht="15.75" customHeight="1" x14ac:dyDescent="0.25">
      <c r="B53" s="16" t="s">
        <v>126</v>
      </c>
      <c r="C53" s="65">
        <v>4.0117714011899999</v>
      </c>
    </row>
    <row r="54" spans="1:4" ht="15.75" customHeight="1" x14ac:dyDescent="0.25">
      <c r="B54" s="16" t="s">
        <v>127</v>
      </c>
      <c r="C54" s="65">
        <v>2.6314201289699999</v>
      </c>
    </row>
    <row r="55" spans="1:4" ht="15.75" customHeight="1" x14ac:dyDescent="0.25">
      <c r="B55" s="16" t="s">
        <v>128</v>
      </c>
      <c r="C55" s="65">
        <v>2.6314201289699999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0.48007046730486108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4.3856911821374993</v>
      </c>
      <c r="C2" s="26">
        <f>'Baseline year population inputs'!C52</f>
        <v>4.0117714011899999</v>
      </c>
      <c r="D2" s="26">
        <f>'Baseline year population inputs'!C53</f>
        <v>4.0117714011899999</v>
      </c>
      <c r="E2" s="26">
        <f>'Baseline year population inputs'!C54</f>
        <v>2.6314201289699999</v>
      </c>
      <c r="F2" s="26">
        <f>'Baseline year population inputs'!C55</f>
        <v>2.6314201289699999</v>
      </c>
    </row>
    <row r="3" spans="1:6" ht="15.75" customHeight="1" x14ac:dyDescent="0.25">
      <c r="A3" s="3" t="s">
        <v>65</v>
      </c>
      <c r="B3" s="26">
        <f>frac_mam_1month * 2.6</f>
        <v>8.3459999999999993E-2</v>
      </c>
      <c r="C3" s="26">
        <f>frac_mam_1_5months * 2.6</f>
        <v>8.3459999999999993E-2</v>
      </c>
      <c r="D3" s="26">
        <f>frac_mam_6_11months * 2.6</f>
        <v>0.18720000000000003</v>
      </c>
      <c r="E3" s="26">
        <f>frac_mam_12_23months * 2.6</f>
        <v>0.14637999999999998</v>
      </c>
      <c r="F3" s="26">
        <f>frac_mam_24_59months * 2.6</f>
        <v>7.6960000000000001E-2</v>
      </c>
    </row>
    <row r="4" spans="1:6" ht="15.75" customHeight="1" x14ac:dyDescent="0.25">
      <c r="A4" s="3" t="s">
        <v>66</v>
      </c>
      <c r="B4" s="26">
        <f>frac_sam_1month * 2.6</f>
        <v>2.9899999999999999E-2</v>
      </c>
      <c r="C4" s="26">
        <f>frac_sam_1_5months * 2.6</f>
        <v>2.9899999999999999E-2</v>
      </c>
      <c r="D4" s="26">
        <f>frac_sam_6_11months * 2.6</f>
        <v>7.0720000000000005E-2</v>
      </c>
      <c r="E4" s="26">
        <f>frac_sam_12_23months * 2.6</f>
        <v>3.3800000000000004E-2</v>
      </c>
      <c r="F4" s="26">
        <f>frac_sam_24_59months * 2.6</f>
        <v>1.713218E-2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0.30099999999999999</v>
      </c>
      <c r="E2" s="93">
        <f>food_insecure</f>
        <v>0.30099999999999999</v>
      </c>
      <c r="F2" s="93">
        <f>food_insecure</f>
        <v>0.30099999999999999</v>
      </c>
      <c r="G2" s="93">
        <f>food_insecure</f>
        <v>0.30099999999999999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0.45600000000000002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0.30099999999999999</v>
      </c>
      <c r="F5" s="93">
        <f>food_insecure</f>
        <v>0.30099999999999999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4.3856911821374993</v>
      </c>
      <c r="D7" s="93">
        <f>diarrhoea_1_5mo</f>
        <v>4.0117714011899999</v>
      </c>
      <c r="E7" s="93">
        <f>diarrhoea_6_11mo</f>
        <v>4.0117714011899999</v>
      </c>
      <c r="F7" s="93">
        <f>diarrhoea_12_23mo</f>
        <v>2.6314201289699999</v>
      </c>
      <c r="G7" s="93">
        <f>diarrhoea_24_59mo</f>
        <v>2.6314201289699999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0.30099999999999999</v>
      </c>
      <c r="F8" s="93">
        <f>food_insecure</f>
        <v>0.30099999999999999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4.3856911821374993</v>
      </c>
      <c r="D12" s="93">
        <f>diarrhoea_1_5mo</f>
        <v>4.0117714011899999</v>
      </c>
      <c r="E12" s="93">
        <f>diarrhoea_6_11mo</f>
        <v>4.0117714011899999</v>
      </c>
      <c r="F12" s="93">
        <f>diarrhoea_12_23mo</f>
        <v>2.6314201289699999</v>
      </c>
      <c r="G12" s="93">
        <f>diarrhoea_24_59mo</f>
        <v>2.6314201289699999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0.30099999999999999</v>
      </c>
      <c r="I15" s="93">
        <f>food_insecure</f>
        <v>0.30099999999999999</v>
      </c>
      <c r="J15" s="93">
        <f>food_insecure</f>
        <v>0.30099999999999999</v>
      </c>
      <c r="K15" s="93">
        <f>food_insecure</f>
        <v>0.30099999999999999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0.61399999999999999</v>
      </c>
      <c r="I18" s="93">
        <f>frac_PW_health_facility</f>
        <v>0.61399999999999999</v>
      </c>
      <c r="J18" s="93">
        <f>frac_PW_health_facility</f>
        <v>0.61399999999999999</v>
      </c>
      <c r="K18" s="93">
        <f>frac_PW_health_facility</f>
        <v>0.61399999999999999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0.53</v>
      </c>
      <c r="I19" s="93">
        <f>frac_malaria_risk</f>
        <v>0.53</v>
      </c>
      <c r="J19" s="93">
        <f>frac_malaria_risk</f>
        <v>0.53</v>
      </c>
      <c r="K19" s="93">
        <f>frac_malaria_risk</f>
        <v>0.53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0.75800000000000001</v>
      </c>
      <c r="M24" s="93">
        <f>famplan_unmet_need</f>
        <v>0.75800000000000001</v>
      </c>
      <c r="N24" s="93">
        <f>famplan_unmet_need</f>
        <v>0.75800000000000001</v>
      </c>
      <c r="O24" s="93">
        <f>famplan_unmet_need</f>
        <v>0.75800000000000001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0.37284516745333196</v>
      </c>
      <c r="M25" s="93">
        <f>(1-food_insecure)*(0.49)+food_insecure*(0.7)</f>
        <v>0.55320999999999998</v>
      </c>
      <c r="N25" s="93">
        <f>(1-food_insecure)*(0.49)+food_insecure*(0.7)</f>
        <v>0.55320999999999998</v>
      </c>
      <c r="O25" s="93">
        <f>(1-food_insecure)*(0.49)+food_insecure*(0.7)</f>
        <v>0.55320999999999998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0.15979078605142799</v>
      </c>
      <c r="M26" s="93">
        <f>(1-food_insecure)*(0.21)+food_insecure*(0.3)</f>
        <v>0.23709</v>
      </c>
      <c r="N26" s="93">
        <f>(1-food_insecure)*(0.21)+food_insecure*(0.3)</f>
        <v>0.23709</v>
      </c>
      <c r="O26" s="93">
        <f>(1-food_insecure)*(0.21)+food_insecure*(0.3)</f>
        <v>0.23709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0.14133083569524002</v>
      </c>
      <c r="M27" s="93">
        <f>(1-food_insecure)*(0.3)</f>
        <v>0.20970000000000003</v>
      </c>
      <c r="N27" s="93">
        <f>(1-food_insecure)*(0.3)</f>
        <v>0.20970000000000003</v>
      </c>
      <c r="O27" s="93">
        <f>(1-food_insecure)*(0.3)</f>
        <v>0.20970000000000003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0.53</v>
      </c>
      <c r="D34" s="93">
        <f t="shared" si="3"/>
        <v>0.53</v>
      </c>
      <c r="E34" s="93">
        <f t="shared" si="3"/>
        <v>0.53</v>
      </c>
      <c r="F34" s="93">
        <f t="shared" si="3"/>
        <v>0.53</v>
      </c>
      <c r="G34" s="93">
        <f t="shared" si="3"/>
        <v>0.53</v>
      </c>
      <c r="H34" s="93">
        <f t="shared" si="3"/>
        <v>0.53</v>
      </c>
      <c r="I34" s="93">
        <f t="shared" si="3"/>
        <v>0.53</v>
      </c>
      <c r="J34" s="93">
        <f t="shared" si="3"/>
        <v>0.53</v>
      </c>
      <c r="K34" s="93">
        <f t="shared" si="3"/>
        <v>0.53</v>
      </c>
      <c r="L34" s="93">
        <f t="shared" si="3"/>
        <v>0.53</v>
      </c>
      <c r="M34" s="93">
        <f t="shared" si="3"/>
        <v>0.53</v>
      </c>
      <c r="N34" s="93">
        <f t="shared" si="3"/>
        <v>0.53</v>
      </c>
      <c r="O34" s="93">
        <f t="shared" si="3"/>
        <v>0.53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1307776</v>
      </c>
      <c r="C2" s="75">
        <v>1798000</v>
      </c>
      <c r="D2" s="75">
        <v>2683000</v>
      </c>
      <c r="E2" s="75">
        <v>1868000</v>
      </c>
      <c r="F2" s="75">
        <v>1252000</v>
      </c>
      <c r="G2" s="22">
        <f t="shared" ref="G2:G40" si="0">C2+D2+E2+F2</f>
        <v>7601000</v>
      </c>
      <c r="H2" s="22">
        <f t="shared" ref="H2:H40" si="1">(B2 + stillbirth*B2/(1000-stillbirth))/(1-abortion)</f>
        <v>1545379.6695771576</v>
      </c>
      <c r="I2" s="22">
        <f>G2-H2</f>
        <v>6055620.3304228429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1343359</v>
      </c>
      <c r="C3" s="75">
        <v>1870000</v>
      </c>
      <c r="D3" s="75">
        <v>2778000</v>
      </c>
      <c r="E3" s="75">
        <v>1932000</v>
      </c>
      <c r="F3" s="75">
        <v>1301000</v>
      </c>
      <c r="G3" s="22">
        <f t="shared" si="0"/>
        <v>7881000</v>
      </c>
      <c r="H3" s="22">
        <f t="shared" si="1"/>
        <v>1587427.5774624255</v>
      </c>
      <c r="I3" s="22">
        <f t="shared" ref="I3:I15" si="3">G3-H3</f>
        <v>6293572.4225375745</v>
      </c>
    </row>
    <row r="4" spans="1:9" ht="15.75" customHeight="1" x14ac:dyDescent="0.25">
      <c r="A4" s="92">
        <f t="shared" si="2"/>
        <v>2022</v>
      </c>
      <c r="B4" s="74">
        <v>1380009</v>
      </c>
      <c r="C4" s="75">
        <v>1946000</v>
      </c>
      <c r="D4" s="75">
        <v>2878000</v>
      </c>
      <c r="E4" s="75">
        <v>2000000</v>
      </c>
      <c r="F4" s="75">
        <v>1351000</v>
      </c>
      <c r="G4" s="22">
        <f t="shared" si="0"/>
        <v>8175000</v>
      </c>
      <c r="H4" s="22">
        <f t="shared" si="1"/>
        <v>1630736.3435584563</v>
      </c>
      <c r="I4" s="22">
        <f t="shared" si="3"/>
        <v>6544263.6564415433</v>
      </c>
    </row>
    <row r="5" spans="1:9" ht="15.75" customHeight="1" x14ac:dyDescent="0.25">
      <c r="A5" s="92" t="str">
        <f t="shared" si="2"/>
        <v/>
      </c>
      <c r="B5" s="74">
        <v>1406496.1025999999</v>
      </c>
      <c r="C5" s="75">
        <v>2023000</v>
      </c>
      <c r="D5" s="75">
        <v>2985000</v>
      </c>
      <c r="E5" s="75">
        <v>2069000</v>
      </c>
      <c r="F5" s="75">
        <v>1402000</v>
      </c>
      <c r="G5" s="22">
        <f t="shared" si="0"/>
        <v>8479000</v>
      </c>
      <c r="H5" s="22">
        <f t="shared" si="1"/>
        <v>1662035.7632328072</v>
      </c>
      <c r="I5" s="22">
        <f t="shared" si="3"/>
        <v>6816964.2367671933</v>
      </c>
    </row>
    <row r="6" spans="1:9" ht="15.75" customHeight="1" x14ac:dyDescent="0.25">
      <c r="A6" s="92" t="str">
        <f t="shared" si="2"/>
        <v/>
      </c>
      <c r="B6" s="74">
        <v>1437457.0254000002</v>
      </c>
      <c r="C6" s="75">
        <v>2098000</v>
      </c>
      <c r="D6" s="75">
        <v>3100000</v>
      </c>
      <c r="E6" s="75">
        <v>2141000</v>
      </c>
      <c r="F6" s="75">
        <v>1454000</v>
      </c>
      <c r="G6" s="22">
        <f t="shared" si="0"/>
        <v>8793000</v>
      </c>
      <c r="H6" s="22">
        <f t="shared" si="1"/>
        <v>1698621.8304541572</v>
      </c>
      <c r="I6" s="22">
        <f t="shared" si="3"/>
        <v>7094378.1695458423</v>
      </c>
    </row>
    <row r="7" spans="1:9" ht="15.75" customHeight="1" x14ac:dyDescent="0.25">
      <c r="A7" s="92" t="str">
        <f t="shared" si="2"/>
        <v/>
      </c>
      <c r="B7" s="74">
        <v>1468563.8030000001</v>
      </c>
      <c r="C7" s="75">
        <v>2169000</v>
      </c>
      <c r="D7" s="75">
        <v>3223000</v>
      </c>
      <c r="E7" s="75">
        <v>2214000</v>
      </c>
      <c r="F7" s="75">
        <v>1508000</v>
      </c>
      <c r="G7" s="22">
        <f t="shared" si="0"/>
        <v>9114000</v>
      </c>
      <c r="H7" s="22">
        <f t="shared" si="1"/>
        <v>1735380.2521480084</v>
      </c>
      <c r="I7" s="22">
        <f t="shared" si="3"/>
        <v>7378619.747851992</v>
      </c>
    </row>
    <row r="8" spans="1:9" ht="15.75" customHeight="1" x14ac:dyDescent="0.25">
      <c r="A8" s="92" t="str">
        <f t="shared" si="2"/>
        <v/>
      </c>
      <c r="B8" s="74">
        <v>1500560.8662</v>
      </c>
      <c r="C8" s="75">
        <v>2234000</v>
      </c>
      <c r="D8" s="75">
        <v>3351000</v>
      </c>
      <c r="E8" s="75">
        <v>2287000</v>
      </c>
      <c r="F8" s="75">
        <v>1563000</v>
      </c>
      <c r="G8" s="22">
        <f t="shared" si="0"/>
        <v>9435000</v>
      </c>
      <c r="H8" s="22">
        <f t="shared" si="1"/>
        <v>1773190.7112445629</v>
      </c>
      <c r="I8" s="22">
        <f t="shared" si="3"/>
        <v>7661809.2887554374</v>
      </c>
    </row>
    <row r="9" spans="1:9" ht="15.75" customHeight="1" x14ac:dyDescent="0.25">
      <c r="A9" s="92" t="str">
        <f t="shared" si="2"/>
        <v/>
      </c>
      <c r="B9" s="74">
        <v>1532725.4476000001</v>
      </c>
      <c r="C9" s="75">
        <v>2295000</v>
      </c>
      <c r="D9" s="75">
        <v>3487000</v>
      </c>
      <c r="E9" s="75">
        <v>2362000</v>
      </c>
      <c r="F9" s="75">
        <v>1618000</v>
      </c>
      <c r="G9" s="22">
        <f t="shared" si="0"/>
        <v>9762000</v>
      </c>
      <c r="H9" s="22">
        <f t="shared" si="1"/>
        <v>1811199.1241348586</v>
      </c>
      <c r="I9" s="22">
        <f t="shared" si="3"/>
        <v>7950800.8758651409</v>
      </c>
    </row>
    <row r="10" spans="1:9" ht="15.75" customHeight="1" x14ac:dyDescent="0.25">
      <c r="A10" s="92" t="str">
        <f t="shared" si="2"/>
        <v/>
      </c>
      <c r="B10" s="74">
        <v>1565029.0676000004</v>
      </c>
      <c r="C10" s="75">
        <v>2354000</v>
      </c>
      <c r="D10" s="75">
        <v>3627000</v>
      </c>
      <c r="E10" s="75">
        <v>2440000</v>
      </c>
      <c r="F10" s="75">
        <v>1676000</v>
      </c>
      <c r="G10" s="22">
        <f t="shared" si="0"/>
        <v>10097000</v>
      </c>
      <c r="H10" s="22">
        <f t="shared" si="1"/>
        <v>1849371.8368943424</v>
      </c>
      <c r="I10" s="22">
        <f t="shared" si="3"/>
        <v>8247628.1631056573</v>
      </c>
    </row>
    <row r="11" spans="1:9" ht="15.75" customHeight="1" x14ac:dyDescent="0.25">
      <c r="A11" s="92" t="str">
        <f t="shared" si="2"/>
        <v/>
      </c>
      <c r="B11" s="74">
        <v>1597480.0532000004</v>
      </c>
      <c r="C11" s="75">
        <v>2412000</v>
      </c>
      <c r="D11" s="75">
        <v>3769000</v>
      </c>
      <c r="E11" s="75">
        <v>2522000</v>
      </c>
      <c r="F11" s="75">
        <v>1737000</v>
      </c>
      <c r="G11" s="22">
        <f t="shared" si="0"/>
        <v>10440000</v>
      </c>
      <c r="H11" s="22">
        <f t="shared" si="1"/>
        <v>1887718.6894164726</v>
      </c>
      <c r="I11" s="22">
        <f t="shared" si="3"/>
        <v>8552281.3105835281</v>
      </c>
    </row>
    <row r="12" spans="1:9" ht="15.75" customHeight="1" x14ac:dyDescent="0.25">
      <c r="A12" s="92" t="str">
        <f t="shared" si="2"/>
        <v/>
      </c>
      <c r="B12" s="74">
        <v>1629975.96</v>
      </c>
      <c r="C12" s="75">
        <v>2473000</v>
      </c>
      <c r="D12" s="75">
        <v>3909000</v>
      </c>
      <c r="E12" s="75">
        <v>2612000</v>
      </c>
      <c r="F12" s="75">
        <v>1799000</v>
      </c>
      <c r="G12" s="22">
        <f t="shared" si="0"/>
        <v>10793000</v>
      </c>
      <c r="H12" s="22">
        <f t="shared" si="1"/>
        <v>1926118.6246601178</v>
      </c>
      <c r="I12" s="22">
        <f t="shared" si="3"/>
        <v>8866881.3753398824</v>
      </c>
    </row>
    <row r="13" spans="1:9" ht="15.75" customHeight="1" x14ac:dyDescent="0.25">
      <c r="A13" s="92" t="str">
        <f t="shared" si="2"/>
        <v/>
      </c>
      <c r="B13" s="74">
        <v>1727000</v>
      </c>
      <c r="C13" s="75">
        <v>2593000</v>
      </c>
      <c r="D13" s="75">
        <v>1805000</v>
      </c>
      <c r="E13" s="75">
        <v>1202000</v>
      </c>
      <c r="F13" s="75">
        <v>7.5867285750000013E-2</v>
      </c>
      <c r="G13" s="22">
        <f t="shared" si="0"/>
        <v>5600000.075867286</v>
      </c>
      <c r="H13" s="22">
        <f t="shared" si="1"/>
        <v>2040770.5060803618</v>
      </c>
      <c r="I13" s="22">
        <f t="shared" si="3"/>
        <v>3559229.5697869239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0.30099999999999999</v>
      </c>
      <c r="G5" s="121">
        <f>food_insecure</f>
        <v>0.30099999999999999</v>
      </c>
      <c r="H5" s="121">
        <f>food_insecure</f>
        <v>0.30099999999999999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0.30099999999999999</v>
      </c>
      <c r="G7" s="121">
        <f>food_insecure</f>
        <v>0.30099999999999999</v>
      </c>
      <c r="H7" s="121">
        <f>food_insecure</f>
        <v>0.30099999999999999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7.5867285750000013E-2</v>
      </c>
    </row>
    <row r="4" spans="1:8" ht="15.75" customHeight="1" x14ac:dyDescent="0.25">
      <c r="B4" s="24" t="s">
        <v>7</v>
      </c>
      <c r="C4" s="76">
        <v>0.15456050571613303</v>
      </c>
    </row>
    <row r="5" spans="1:8" ht="15.75" customHeight="1" x14ac:dyDescent="0.25">
      <c r="B5" s="24" t="s">
        <v>8</v>
      </c>
      <c r="C5" s="76">
        <v>0.1053488686797991</v>
      </c>
    </row>
    <row r="6" spans="1:8" ht="15.75" customHeight="1" x14ac:dyDescent="0.25">
      <c r="B6" s="24" t="s">
        <v>10</v>
      </c>
      <c r="C6" s="76">
        <v>9.5647198690717E-2</v>
      </c>
    </row>
    <row r="7" spans="1:8" ht="15.75" customHeight="1" x14ac:dyDescent="0.25">
      <c r="B7" s="24" t="s">
        <v>13</v>
      </c>
      <c r="C7" s="76">
        <v>0.14260634706635894</v>
      </c>
    </row>
    <row r="8" spans="1:8" ht="15.75" customHeight="1" x14ac:dyDescent="0.25">
      <c r="B8" s="24" t="s">
        <v>14</v>
      </c>
      <c r="C8" s="76">
        <v>7.2336785703171307E-3</v>
      </c>
    </row>
    <row r="9" spans="1:8" ht="15.75" customHeight="1" x14ac:dyDescent="0.25">
      <c r="B9" s="24" t="s">
        <v>27</v>
      </c>
      <c r="C9" s="76">
        <v>9.2853517509966038E-2</v>
      </c>
    </row>
    <row r="10" spans="1:8" ht="15.75" customHeight="1" x14ac:dyDescent="0.25">
      <c r="B10" s="24" t="s">
        <v>15</v>
      </c>
      <c r="C10" s="76">
        <v>0.32588259801670882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0.249371021414694</v>
      </c>
      <c r="D14" s="76">
        <v>0.249371021414694</v>
      </c>
      <c r="E14" s="76">
        <v>0.191809401022976</v>
      </c>
      <c r="F14" s="76">
        <v>0.191809401022976</v>
      </c>
    </row>
    <row r="15" spans="1:8" ht="15.75" customHeight="1" x14ac:dyDescent="0.25">
      <c r="B15" s="24" t="s">
        <v>16</v>
      </c>
      <c r="C15" s="76">
        <v>0.17862789142646501</v>
      </c>
      <c r="D15" s="76">
        <v>0.17862789142646501</v>
      </c>
      <c r="E15" s="76">
        <v>0.11090065625011</v>
      </c>
      <c r="F15" s="76">
        <v>0.11090065625011</v>
      </c>
    </row>
    <row r="16" spans="1:8" ht="15.75" customHeight="1" x14ac:dyDescent="0.25">
      <c r="B16" s="24" t="s">
        <v>17</v>
      </c>
      <c r="C16" s="76">
        <v>4.1487018521691892E-2</v>
      </c>
      <c r="D16" s="76">
        <v>4.1487018521691892E-2</v>
      </c>
      <c r="E16" s="76">
        <v>2.9223424962709899E-2</v>
      </c>
      <c r="F16" s="76">
        <v>2.9223424962709899E-2</v>
      </c>
    </row>
    <row r="17" spans="1:8" ht="15.75" customHeight="1" x14ac:dyDescent="0.25">
      <c r="B17" s="24" t="s">
        <v>18</v>
      </c>
      <c r="C17" s="76">
        <v>2.68081682491461E-2</v>
      </c>
      <c r="D17" s="76">
        <v>2.68081682491461E-2</v>
      </c>
      <c r="E17" s="76">
        <v>7.1679612300418902E-2</v>
      </c>
      <c r="F17" s="76">
        <v>7.1679612300418902E-2</v>
      </c>
    </row>
    <row r="18" spans="1:8" ht="15.75" customHeight="1" x14ac:dyDescent="0.25">
      <c r="B18" s="24" t="s">
        <v>19</v>
      </c>
      <c r="C18" s="76">
        <v>7.8026625913369202E-2</v>
      </c>
      <c r="D18" s="76">
        <v>7.8026625913369202E-2</v>
      </c>
      <c r="E18" s="76">
        <v>0.11669356403665301</v>
      </c>
      <c r="F18" s="76">
        <v>0.11669356403665301</v>
      </c>
    </row>
    <row r="19" spans="1:8" ht="15.75" customHeight="1" x14ac:dyDescent="0.25">
      <c r="B19" s="24" t="s">
        <v>20</v>
      </c>
      <c r="C19" s="76">
        <v>2.1343527435068198E-2</v>
      </c>
      <c r="D19" s="76">
        <v>2.1343527435068198E-2</v>
      </c>
      <c r="E19" s="76">
        <v>2.4227360359587401E-2</v>
      </c>
      <c r="F19" s="76">
        <v>2.4227360359587401E-2</v>
      </c>
    </row>
    <row r="20" spans="1:8" ht="15.75" customHeight="1" x14ac:dyDescent="0.25">
      <c r="B20" s="24" t="s">
        <v>21</v>
      </c>
      <c r="C20" s="76">
        <v>4.4561073568959497E-2</v>
      </c>
      <c r="D20" s="76">
        <v>4.4561073568959497E-2</v>
      </c>
      <c r="E20" s="76">
        <v>2.31101500042603E-2</v>
      </c>
      <c r="F20" s="76">
        <v>2.31101500042603E-2</v>
      </c>
    </row>
    <row r="21" spans="1:8" ht="15.75" customHeight="1" x14ac:dyDescent="0.25">
      <c r="B21" s="24" t="s">
        <v>22</v>
      </c>
      <c r="C21" s="76">
        <v>3.4285347879008103E-2</v>
      </c>
      <c r="D21" s="76">
        <v>3.4285347879008103E-2</v>
      </c>
      <c r="E21" s="76">
        <v>0.14213310296252599</v>
      </c>
      <c r="F21" s="76">
        <v>0.14213310296252599</v>
      </c>
    </row>
    <row r="22" spans="1:8" ht="15.75" customHeight="1" x14ac:dyDescent="0.25">
      <c r="B22" s="24" t="s">
        <v>23</v>
      </c>
      <c r="C22" s="76">
        <v>0.32548932559159816</v>
      </c>
      <c r="D22" s="76">
        <v>0.32548932559159816</v>
      </c>
      <c r="E22" s="76">
        <v>0.29022272810075844</v>
      </c>
      <c r="F22" s="76">
        <v>0.29022272810075844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0.15640000000000001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0.53066510944444445</v>
      </c>
      <c r="D2" s="77">
        <v>0.52929999999999999</v>
      </c>
      <c r="E2" s="77">
        <v>0.45399999999999996</v>
      </c>
      <c r="F2" s="77">
        <v>0.24940000000000001</v>
      </c>
      <c r="G2" s="77">
        <v>0.29399999999999998</v>
      </c>
    </row>
    <row r="3" spans="1:15" ht="15.75" customHeight="1" x14ac:dyDescent="0.25">
      <c r="A3" s="5"/>
      <c r="B3" s="11" t="s">
        <v>118</v>
      </c>
      <c r="C3" s="77">
        <v>0.27929999999999999</v>
      </c>
      <c r="D3" s="77">
        <v>0.2792</v>
      </c>
      <c r="E3" s="77">
        <v>0.3024</v>
      </c>
      <c r="F3" s="77">
        <v>0.27860000000000001</v>
      </c>
      <c r="G3" s="77">
        <v>0.2923</v>
      </c>
    </row>
    <row r="4" spans="1:15" ht="15.75" customHeight="1" x14ac:dyDescent="0.25">
      <c r="A4" s="5"/>
      <c r="B4" s="11" t="s">
        <v>116</v>
      </c>
      <c r="C4" s="78">
        <v>0.1119</v>
      </c>
      <c r="D4" s="78">
        <v>0.11199999999999999</v>
      </c>
      <c r="E4" s="78">
        <v>0.1462</v>
      </c>
      <c r="F4" s="78">
        <v>0.27239999999999998</v>
      </c>
      <c r="G4" s="78">
        <v>0.2525</v>
      </c>
    </row>
    <row r="5" spans="1:15" ht="15.75" customHeight="1" x14ac:dyDescent="0.25">
      <c r="A5" s="5"/>
      <c r="B5" s="11" t="s">
        <v>119</v>
      </c>
      <c r="C5" s="78">
        <v>7.9299999999999995E-2</v>
      </c>
      <c r="D5" s="78">
        <v>7.9399999999999998E-2</v>
      </c>
      <c r="E5" s="78">
        <v>9.74E-2</v>
      </c>
      <c r="F5" s="78">
        <v>0.1996</v>
      </c>
      <c r="G5" s="78">
        <v>0.16120000000000001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0.68870000000000009</v>
      </c>
      <c r="F8" s="77">
        <v>0.7238</v>
      </c>
      <c r="G8" s="77">
        <v>0.81790000000000007</v>
      </c>
    </row>
    <row r="9" spans="1:15" ht="15.75" customHeight="1" x14ac:dyDescent="0.25">
      <c r="B9" s="7" t="s">
        <v>121</v>
      </c>
      <c r="C9" s="77">
        <v>9.7599999999999992E-2</v>
      </c>
      <c r="D9" s="77">
        <v>9.7599999999999992E-2</v>
      </c>
      <c r="E9" s="77">
        <v>0.21210000000000001</v>
      </c>
      <c r="F9" s="77">
        <v>0.20679999999999998</v>
      </c>
      <c r="G9" s="77">
        <v>0.14580000000000001</v>
      </c>
    </row>
    <row r="10" spans="1:15" ht="15.75" customHeight="1" x14ac:dyDescent="0.25">
      <c r="B10" s="7" t="s">
        <v>122</v>
      </c>
      <c r="C10" s="78">
        <v>3.2099999999999997E-2</v>
      </c>
      <c r="D10" s="78">
        <v>3.2099999999999997E-2</v>
      </c>
      <c r="E10" s="78">
        <v>7.2000000000000008E-2</v>
      </c>
      <c r="F10" s="78">
        <v>5.6299999999999996E-2</v>
      </c>
      <c r="G10" s="78">
        <v>2.9600000000000001E-2</v>
      </c>
    </row>
    <row r="11" spans="1:15" ht="15.75" customHeight="1" x14ac:dyDescent="0.25">
      <c r="B11" s="7" t="s">
        <v>123</v>
      </c>
      <c r="C11" s="78">
        <v>1.15E-2</v>
      </c>
      <c r="D11" s="78">
        <v>1.15E-2</v>
      </c>
      <c r="E11" s="78">
        <v>2.7200000000000002E-2</v>
      </c>
      <c r="F11" s="78">
        <v>1.3000000000000001E-2</v>
      </c>
      <c r="G11" s="78">
        <v>6.5893000000000002E-3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0.88816795225000011</v>
      </c>
      <c r="D14" s="79">
        <v>0.87417386896000016</v>
      </c>
      <c r="E14" s="79">
        <v>0.87417386896000016</v>
      </c>
      <c r="F14" s="79">
        <v>0.79899999682300005</v>
      </c>
      <c r="G14" s="79">
        <v>0.79899999682300005</v>
      </c>
      <c r="H14" s="80">
        <v>0.52560000000000007</v>
      </c>
      <c r="I14" s="80">
        <v>0.52560000000000007</v>
      </c>
      <c r="J14" s="80">
        <v>0.52560000000000007</v>
      </c>
      <c r="K14" s="80">
        <v>0.52560000000000007</v>
      </c>
      <c r="L14" s="80">
        <v>0.48118</v>
      </c>
      <c r="M14" s="80">
        <v>0.48118</v>
      </c>
      <c r="N14" s="80">
        <v>0.48118</v>
      </c>
      <c r="O14" s="80">
        <v>0.48118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0.42638320388185907</v>
      </c>
      <c r="D15" s="77">
        <f t="shared" si="0"/>
        <v>0.41966505777732566</v>
      </c>
      <c r="E15" s="77">
        <f t="shared" si="0"/>
        <v>0.41966505777732566</v>
      </c>
      <c r="F15" s="77">
        <f t="shared" si="0"/>
        <v>0.38357630185140013</v>
      </c>
      <c r="G15" s="77">
        <f t="shared" si="0"/>
        <v>0.38357630185140013</v>
      </c>
      <c r="H15" s="77">
        <f t="shared" si="0"/>
        <v>0.25232503761543501</v>
      </c>
      <c r="I15" s="77">
        <f t="shared" si="0"/>
        <v>0.25232503761543501</v>
      </c>
      <c r="J15" s="77">
        <f t="shared" si="0"/>
        <v>0.25232503761543501</v>
      </c>
      <c r="K15" s="77">
        <f t="shared" si="0"/>
        <v>0.25232503761543501</v>
      </c>
      <c r="L15" s="77">
        <f t="shared" si="0"/>
        <v>0.23100030745775305</v>
      </c>
      <c r="M15" s="77">
        <f t="shared" si="0"/>
        <v>0.23100030745775305</v>
      </c>
      <c r="N15" s="77">
        <f t="shared" si="0"/>
        <v>0.23100030745775305</v>
      </c>
      <c r="O15" s="77">
        <f t="shared" si="0"/>
        <v>0.23100030745775305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0.60840000000000005</v>
      </c>
      <c r="D2" s="78">
        <v>0.2994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0.2155</v>
      </c>
      <c r="D3" s="78">
        <v>0.27979999999999999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8.0399999999999985E-2</v>
      </c>
      <c r="D4" s="78">
        <v>0.33990000000000004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9.5699999999999896E-2</v>
      </c>
      <c r="D5" s="77">
        <f t="shared" ref="D5:G5" si="0">1-SUM(D2:D4)</f>
        <v>8.0899999999999972E-2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0.38179999999999997</v>
      </c>
      <c r="D2" s="28">
        <v>0.38379999999999997</v>
      </c>
      <c r="E2" s="28">
        <v>0.38350000000000006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5.0600000000000006E-2</v>
      </c>
      <c r="D4" s="28">
        <v>5.0299999999999997E-2</v>
      </c>
      <c r="E4" s="28">
        <v>5.0299999999999997E-2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0.87417386896000016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0.52560000000000007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0.48118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81.099999999999994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4.7699999999999996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55.86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1.44</v>
      </c>
      <c r="E13" s="86" t="s">
        <v>201</v>
      </c>
    </row>
    <row r="14" spans="1:5" ht="15.75" customHeight="1" x14ac:dyDescent="0.25">
      <c r="A14" s="11" t="s">
        <v>189</v>
      </c>
      <c r="B14" s="85">
        <v>0.23499999999999999</v>
      </c>
      <c r="C14" s="85">
        <v>0.95</v>
      </c>
      <c r="D14" s="86">
        <v>13.67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13.67</v>
      </c>
      <c r="E15" s="86" t="s">
        <v>201</v>
      </c>
    </row>
    <row r="16" spans="1:5" ht="15.75" customHeight="1" x14ac:dyDescent="0.25">
      <c r="A16" s="53" t="s">
        <v>57</v>
      </c>
      <c r="B16" s="85">
        <v>0.38400000000000001</v>
      </c>
      <c r="C16" s="85">
        <v>0.95</v>
      </c>
      <c r="D16" s="86">
        <v>0.64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8.11</v>
      </c>
      <c r="E18" s="86" t="s">
        <v>201</v>
      </c>
    </row>
    <row r="19" spans="1:5" ht="15.75" customHeight="1" x14ac:dyDescent="0.25">
      <c r="A19" s="53" t="s">
        <v>174</v>
      </c>
      <c r="B19" s="85">
        <v>0.28499999999999998</v>
      </c>
      <c r="C19" s="85">
        <f>(1-food_insecure)*0.95</f>
        <v>0.66405000000000003</v>
      </c>
      <c r="D19" s="86">
        <v>8.11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7.25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23.52</v>
      </c>
      <c r="E22" s="86" t="s">
        <v>201</v>
      </c>
    </row>
    <row r="23" spans="1:5" ht="15.75" customHeight="1" x14ac:dyDescent="0.25">
      <c r="A23" s="53" t="s">
        <v>34</v>
      </c>
      <c r="B23" s="85">
        <v>0.318</v>
      </c>
      <c r="C23" s="85">
        <v>0.95</v>
      </c>
      <c r="D23" s="86">
        <v>4.46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19.559999999999999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0.28600000000000003</v>
      </c>
      <c r="C25" s="85">
        <v>0.95</v>
      </c>
      <c r="D25" s="86">
        <v>19.559999999999999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0.32100000000000001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19.559999999999999</v>
      </c>
      <c r="E27" s="86" t="s">
        <v>201</v>
      </c>
    </row>
    <row r="28" spans="1:5" ht="15.75" customHeight="1" x14ac:dyDescent="0.25">
      <c r="A28" s="53" t="s">
        <v>84</v>
      </c>
      <c r="B28" s="85">
        <v>0.42599999999999999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0.28499999999999998</v>
      </c>
      <c r="C29" s="85">
        <v>0.95</v>
      </c>
      <c r="D29" s="86">
        <v>107.58</v>
      </c>
      <c r="E29" s="86" t="s">
        <v>201</v>
      </c>
    </row>
    <row r="30" spans="1:5" ht="15.75" customHeight="1" x14ac:dyDescent="0.25">
      <c r="A30" s="53" t="s">
        <v>67</v>
      </c>
      <c r="B30" s="85">
        <v>1.2E-2</v>
      </c>
      <c r="C30" s="85">
        <v>0.95</v>
      </c>
      <c r="D30" s="86">
        <v>203.46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215.66</v>
      </c>
      <c r="E31" s="86" t="s">
        <v>201</v>
      </c>
    </row>
    <row r="32" spans="1:5" ht="15.75" customHeight="1" x14ac:dyDescent="0.25">
      <c r="A32" s="53" t="s">
        <v>28</v>
      </c>
      <c r="B32" s="85">
        <v>2.6000000000000002E-2</v>
      </c>
      <c r="C32" s="85">
        <v>0.95</v>
      </c>
      <c r="D32" s="86">
        <v>1.35</v>
      </c>
      <c r="E32" s="86" t="s">
        <v>201</v>
      </c>
    </row>
    <row r="33" spans="1:6" ht="15.75" customHeight="1" x14ac:dyDescent="0.25">
      <c r="A33" s="53" t="s">
        <v>83</v>
      </c>
      <c r="B33" s="85">
        <v>0.27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0.27500000000000002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0.22600000000000001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2020-09-23T14:08:09Z</dcterms:modified>
</cp:coreProperties>
</file>