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BB839C2D-7B80-4D2F-9671-4F99926F9A87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<sst xmlns="http://schemas.openxmlformats.org/spreadsheetml/2006/main" count="1117" uniqueCount="272">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</sst>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277206</v>
      </c>
    </row>
    <row r="8" spans="1:3" ht="15" customHeight="1" x14ac:dyDescent="0.25">
      <c r="B8" s="7" t="s">
        <v>106</v>
      </c>
      <c r="C8" s="66">
        <v>3.4000000000000002E-2</v>
      </c>
    </row>
    <row r="9" spans="1:3" ht="15" customHeight="1" x14ac:dyDescent="0.25">
      <c r="B9" s="9" t="s">
        <v>107</v>
      </c>
      <c r="C9" s="67">
        <v>0.96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0.77599999999999991</v>
      </c>
    </row>
    <row r="12" spans="1:3" ht="15" customHeight="1" x14ac:dyDescent="0.25">
      <c r="B12" s="7" t="s">
        <v>109</v>
      </c>
      <c r="C12" s="66">
        <v>0.90200000000000002</v>
      </c>
    </row>
    <row r="13" spans="1:3" ht="15" customHeight="1" x14ac:dyDescent="0.25">
      <c r="B13" s="7" t="s">
        <v>110</v>
      </c>
      <c r="C13" s="66">
        <v>0.66299999999999992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0.13100000000000001</v>
      </c>
    </row>
    <row r="24" spans="1:3" ht="15" customHeight="1" x14ac:dyDescent="0.25">
      <c r="B24" s="20" t="s">
        <v>102</v>
      </c>
      <c r="C24" s="67">
        <v>0.434</v>
      </c>
    </row>
    <row r="25" spans="1:3" ht="15" customHeight="1" x14ac:dyDescent="0.25">
      <c r="B25" s="20" t="s">
        <v>103</v>
      </c>
      <c r="C25" s="67">
        <v>0.35249999999999998</v>
      </c>
    </row>
    <row r="26" spans="1:3" ht="15" customHeight="1" x14ac:dyDescent="0.25">
      <c r="B26" s="20" t="s">
        <v>104</v>
      </c>
      <c r="C26" s="67">
        <v>8.2500000000000004E-2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0.27200000000000002</v>
      </c>
    </row>
    <row r="30" spans="1:3" ht="14.25" customHeight="1" x14ac:dyDescent="0.25">
      <c r="B30" s="30" t="s">
        <v>76</v>
      </c>
      <c r="C30" s="69">
        <v>6.5000000000000002E-2</v>
      </c>
    </row>
    <row r="31" spans="1:3" ht="14.25" customHeight="1" x14ac:dyDescent="0.25">
      <c r="B31" s="30" t="s">
        <v>77</v>
      </c>
      <c r="C31" s="69">
        <v>0.11900000000000001</v>
      </c>
    </row>
    <row r="32" spans="1:3" ht="14.25" customHeight="1" x14ac:dyDescent="0.25">
      <c r="B32" s="30" t="s">
        <v>78</v>
      </c>
      <c r="C32" s="69">
        <v>0.54400000000000004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21.5</v>
      </c>
    </row>
    <row r="38" spans="1:5" ht="15" customHeight="1" x14ac:dyDescent="0.25">
      <c r="B38" s="16" t="s">
        <v>91</v>
      </c>
      <c r="C38" s="68">
        <v>35.1</v>
      </c>
      <c r="D38" s="17"/>
      <c r="E38" s="18"/>
    </row>
    <row r="39" spans="1:5" ht="15" customHeight="1" x14ac:dyDescent="0.25">
      <c r="B39" s="16" t="s">
        <v>90</v>
      </c>
      <c r="C39" s="68">
        <v>48.3</v>
      </c>
      <c r="D39" s="17"/>
      <c r="E39" s="17"/>
    </row>
    <row r="40" spans="1:5" ht="15" customHeight="1" x14ac:dyDescent="0.25">
      <c r="B40" s="16" t="s">
        <v>171</v>
      </c>
      <c r="C40" s="68">
        <v>2.91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2.6309999999999997E-2</v>
      </c>
      <c r="D45" s="17"/>
    </row>
    <row r="46" spans="1:5" ht="15.75" customHeight="1" x14ac:dyDescent="0.25">
      <c r="B46" s="16" t="s">
        <v>11</v>
      </c>
      <c r="C46" s="67">
        <v>0.13680999999999999</v>
      </c>
      <c r="D46" s="17"/>
    </row>
    <row r="47" spans="1:5" ht="15.75" customHeight="1" x14ac:dyDescent="0.25">
      <c r="B47" s="16" t="s">
        <v>12</v>
      </c>
      <c r="C47" s="67">
        <v>0.21937999999999999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0.61750000000000005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3.4037880358349999</v>
      </c>
      <c r="D51" s="17"/>
    </row>
    <row r="52" spans="1:4" ht="15" customHeight="1" x14ac:dyDescent="0.25">
      <c r="B52" s="16" t="s">
        <v>125</v>
      </c>
      <c r="C52" s="65">
        <v>3.6249168675599996</v>
      </c>
    </row>
    <row r="53" spans="1:4" ht="15.75" customHeight="1" x14ac:dyDescent="0.25">
      <c r="B53" s="16" t="s">
        <v>126</v>
      </c>
      <c r="C53" s="65">
        <v>3.6249168675599996</v>
      </c>
    </row>
    <row r="54" spans="1:4" ht="15.75" customHeight="1" x14ac:dyDescent="0.25">
      <c r="B54" s="16" t="s">
        <v>127</v>
      </c>
      <c r="C54" s="65">
        <v>2.77366681126</v>
      </c>
    </row>
    <row r="55" spans="1:4" ht="15.75" customHeight="1" x14ac:dyDescent="0.25">
      <c r="B55" s="16" t="s">
        <v>128</v>
      </c>
      <c r="C55" s="65">
        <v>2.77366681126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0.34613422063006588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3.4037880358349999</v>
      </c>
      <c r="C2" s="26">
        <f>'Baseline year population inputs'!C52</f>
        <v>3.6249168675599996</v>
      </c>
      <c r="D2" s="26">
        <f>'Baseline year population inputs'!C53</f>
        <v>3.6249168675599996</v>
      </c>
      <c r="E2" s="26">
        <f>'Baseline year population inputs'!C54</f>
        <v>2.77366681126</v>
      </c>
      <c r="F2" s="26">
        <f>'Baseline year population inputs'!C55</f>
        <v>2.77366681126</v>
      </c>
    </row>
    <row r="3" spans="1:6" ht="15.75" customHeight="1" x14ac:dyDescent="0.25">
      <c r="A3" s="3" t="s">
        <v>65</v>
      </c>
      <c r="B3" s="26">
        <f>frac_mam_1month * 2.6</f>
        <v>9.6200000000000022E-2</v>
      </c>
      <c r="C3" s="26">
        <f>frac_mam_1_5months * 2.6</f>
        <v>9.6200000000000022E-2</v>
      </c>
      <c r="D3" s="26">
        <f>frac_mam_6_11months * 2.6</f>
        <v>8.7620000000000003E-2</v>
      </c>
      <c r="E3" s="26">
        <f>frac_mam_12_23months * 2.6</f>
        <v>2.938E-2</v>
      </c>
      <c r="F3" s="26">
        <f>frac_mam_24_59months * 2.6</f>
        <v>5.2519999999999997E-2</v>
      </c>
    </row>
    <row r="4" spans="1:6" ht="15.75" customHeight="1" x14ac:dyDescent="0.25">
      <c r="A4" s="3" t="s">
        <v>66</v>
      </c>
      <c r="B4" s="26">
        <f>frac_sam_1month * 2.6</f>
        <v>5.2259999999999994E-2</v>
      </c>
      <c r="C4" s="26">
        <f>frac_sam_1_5months * 2.6</f>
        <v>5.2259999999999994E-2</v>
      </c>
      <c r="D4" s="26">
        <f>frac_sam_6_11months * 2.6</f>
        <v>6.7600000000000007E-2</v>
      </c>
      <c r="E4" s="26">
        <f>frac_sam_12_23months * 2.6</f>
        <v>3.5880000000000002E-2</v>
      </c>
      <c r="F4" s="26">
        <f>frac_sam_24_59months * 2.6</f>
        <v>2.4825320000000001E-2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3.4000000000000002E-2</v>
      </c>
      <c r="E2" s="93">
        <f>food_insecure</f>
        <v>3.4000000000000002E-2</v>
      </c>
      <c r="F2" s="93">
        <f>food_insecure</f>
        <v>3.4000000000000002E-2</v>
      </c>
      <c r="G2" s="93">
        <f>food_insecure</f>
        <v>3.4000000000000002E-2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0.90200000000000002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3.4000000000000002E-2</v>
      </c>
      <c r="F5" s="93">
        <f>food_insecure</f>
        <v>3.4000000000000002E-2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3.4037880358349999</v>
      </c>
      <c r="D7" s="93">
        <f>diarrhoea_1_5mo</f>
        <v>3.6249168675599996</v>
      </c>
      <c r="E7" s="93">
        <f>diarrhoea_6_11mo</f>
        <v>3.6249168675599996</v>
      </c>
      <c r="F7" s="93">
        <f>diarrhoea_12_23mo</f>
        <v>2.77366681126</v>
      </c>
      <c r="G7" s="93">
        <f>diarrhoea_24_59mo</f>
        <v>2.77366681126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3.4000000000000002E-2</v>
      </c>
      <c r="F8" s="93">
        <f>food_insecure</f>
        <v>3.4000000000000002E-2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3.4037880358349999</v>
      </c>
      <c r="D12" s="93">
        <f>diarrhoea_1_5mo</f>
        <v>3.6249168675599996</v>
      </c>
      <c r="E12" s="93">
        <f>diarrhoea_6_11mo</f>
        <v>3.6249168675599996</v>
      </c>
      <c r="F12" s="93">
        <f>diarrhoea_12_23mo</f>
        <v>2.77366681126</v>
      </c>
      <c r="G12" s="93">
        <f>diarrhoea_24_59mo</f>
        <v>2.77366681126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3.4000000000000002E-2</v>
      </c>
      <c r="I15" s="93">
        <f>food_insecure</f>
        <v>3.4000000000000002E-2</v>
      </c>
      <c r="J15" s="93">
        <f>food_insecure</f>
        <v>3.4000000000000002E-2</v>
      </c>
      <c r="K15" s="93">
        <f>food_insecure</f>
        <v>3.4000000000000002E-2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0.77599999999999991</v>
      </c>
      <c r="I18" s="93">
        <f>frac_PW_health_facility</f>
        <v>0.77599999999999991</v>
      </c>
      <c r="J18" s="93">
        <f>frac_PW_health_facility</f>
        <v>0.77599999999999991</v>
      </c>
      <c r="K18" s="93">
        <f>frac_PW_health_facility</f>
        <v>0.77599999999999991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0.96</v>
      </c>
      <c r="I19" s="93">
        <f>frac_malaria_risk</f>
        <v>0.96</v>
      </c>
      <c r="J19" s="93">
        <f>frac_malaria_risk</f>
        <v>0.96</v>
      </c>
      <c r="K19" s="93">
        <f>frac_malaria_risk</f>
        <v>0.96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0.66299999999999992</v>
      </c>
      <c r="M24" s="93">
        <f>famplan_unmet_need</f>
        <v>0.66299999999999992</v>
      </c>
      <c r="N24" s="93">
        <f>famplan_unmet_need</f>
        <v>0.66299999999999992</v>
      </c>
      <c r="O24" s="93">
        <f>famplan_unmet_need</f>
        <v>0.66299999999999992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0.33505584958288798</v>
      </c>
      <c r="M25" s="93">
        <f>(1-food_insecure)*(0.49)+food_insecure*(0.7)</f>
        <v>0.49713999999999997</v>
      </c>
      <c r="N25" s="93">
        <f>(1-food_insecure)*(0.49)+food_insecure*(0.7)</f>
        <v>0.49713999999999997</v>
      </c>
      <c r="O25" s="93">
        <f>(1-food_insecure)*(0.49)+food_insecure*(0.7)</f>
        <v>0.49713999999999997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0.14359536410695201</v>
      </c>
      <c r="M26" s="93">
        <f>(1-food_insecure)*(0.21)+food_insecure*(0.3)</f>
        <v>0.21305999999999997</v>
      </c>
      <c r="N26" s="93">
        <f>(1-food_insecure)*(0.21)+food_insecure*(0.3)</f>
        <v>0.21305999999999997</v>
      </c>
      <c r="O26" s="93">
        <f>(1-food_insecure)*(0.21)+food_insecure*(0.3)</f>
        <v>0.21305999999999997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0.19531557551015999</v>
      </c>
      <c r="M27" s="93">
        <f>(1-food_insecure)*(0.3)</f>
        <v>0.2898</v>
      </c>
      <c r="N27" s="93">
        <f>(1-food_insecure)*(0.3)</f>
        <v>0.2898</v>
      </c>
      <c r="O27" s="93">
        <f>(1-food_insecure)*(0.3)</f>
        <v>0.2898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0.96</v>
      </c>
      <c r="D34" s="93">
        <f t="shared" si="3"/>
        <v>0.96</v>
      </c>
      <c r="E34" s="93">
        <f t="shared" si="3"/>
        <v>0.96</v>
      </c>
      <c r="F34" s="93">
        <f t="shared" si="3"/>
        <v>0.96</v>
      </c>
      <c r="G34" s="93">
        <f t="shared" si="3"/>
        <v>0.96</v>
      </c>
      <c r="H34" s="93">
        <f t="shared" si="3"/>
        <v>0.96</v>
      </c>
      <c r="I34" s="93">
        <f t="shared" si="3"/>
        <v>0.96</v>
      </c>
      <c r="J34" s="93">
        <f t="shared" si="3"/>
        <v>0.96</v>
      </c>
      <c r="K34" s="93">
        <f t="shared" si="3"/>
        <v>0.96</v>
      </c>
      <c r="L34" s="93">
        <f t="shared" si="3"/>
        <v>0.96</v>
      </c>
      <c r="M34" s="93">
        <f t="shared" si="3"/>
        <v>0.96</v>
      </c>
      <c r="N34" s="93">
        <f t="shared" si="3"/>
        <v>0.96</v>
      </c>
      <c r="O34" s="93">
        <f t="shared" si="3"/>
        <v>0.96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67169</v>
      </c>
      <c r="C2" s="75">
        <v>97000</v>
      </c>
      <c r="D2" s="75">
        <v>176000</v>
      </c>
      <c r="E2" s="75">
        <v>152000</v>
      </c>
      <c r="F2" s="75">
        <v>105000</v>
      </c>
      <c r="G2" s="22">
        <f t="shared" ref="G2:G40" si="0">C2+D2+E2+F2</f>
        <v>530000</v>
      </c>
      <c r="H2" s="22">
        <f t="shared" ref="H2:H40" si="1">(B2 + stillbirth*B2/(1000-stillbirth))/(1-abortion)</f>
        <v>78301.974773262453</v>
      </c>
      <c r="I2" s="22">
        <f>G2-H2</f>
        <v>451698.02522673755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67314</v>
      </c>
      <c r="C3" s="75">
        <v>99000</v>
      </c>
      <c r="D3" s="75">
        <v>178000</v>
      </c>
      <c r="E3" s="75">
        <v>155000</v>
      </c>
      <c r="F3" s="75">
        <v>109000</v>
      </c>
      <c r="G3" s="22">
        <f t="shared" si="0"/>
        <v>541000</v>
      </c>
      <c r="H3" s="22">
        <f t="shared" si="1"/>
        <v>78471.007903756035</v>
      </c>
      <c r="I3" s="22">
        <f t="shared" ref="I3:I15" si="3">G3-H3</f>
        <v>462528.99209624395</v>
      </c>
    </row>
    <row r="4" spans="1:9" ht="15.75" customHeight="1" x14ac:dyDescent="0.25">
      <c r="A4" s="92">
        <f t="shared" si="2"/>
        <v>2022</v>
      </c>
      <c r="B4" s="74">
        <v>67297</v>
      </c>
      <c r="C4" s="75">
        <v>102000</v>
      </c>
      <c r="D4" s="75">
        <v>179000</v>
      </c>
      <c r="E4" s="75">
        <v>158000</v>
      </c>
      <c r="F4" s="75">
        <v>114000</v>
      </c>
      <c r="G4" s="22">
        <f t="shared" si="0"/>
        <v>553000</v>
      </c>
      <c r="H4" s="22">
        <f t="shared" si="1"/>
        <v>78451.190226387815</v>
      </c>
      <c r="I4" s="22">
        <f t="shared" si="3"/>
        <v>474548.80977361219</v>
      </c>
    </row>
    <row r="5" spans="1:9" ht="15.75" customHeight="1" x14ac:dyDescent="0.25">
      <c r="A5" s="92" t="str">
        <f t="shared" si="2"/>
        <v/>
      </c>
      <c r="B5" s="74">
        <v>58536.12</v>
      </c>
      <c r="C5" s="75">
        <v>105000</v>
      </c>
      <c r="D5" s="75">
        <v>181000</v>
      </c>
      <c r="E5" s="75">
        <v>160000</v>
      </c>
      <c r="F5" s="75">
        <v>118000</v>
      </c>
      <c r="G5" s="22">
        <f t="shared" si="0"/>
        <v>564000</v>
      </c>
      <c r="H5" s="22">
        <f t="shared" si="1"/>
        <v>68238.231796880471</v>
      </c>
      <c r="I5" s="22">
        <f t="shared" si="3"/>
        <v>495761.76820311951</v>
      </c>
    </row>
    <row r="6" spans="1:9" ht="15.75" customHeight="1" x14ac:dyDescent="0.25">
      <c r="A6" s="92" t="str">
        <f t="shared" si="2"/>
        <v/>
      </c>
      <c r="B6" s="74">
        <v>58535.684999999998</v>
      </c>
      <c r="C6" s="75">
        <v>108000</v>
      </c>
      <c r="D6" s="75">
        <v>182000</v>
      </c>
      <c r="E6" s="75">
        <v>162000</v>
      </c>
      <c r="F6" s="75">
        <v>122000</v>
      </c>
      <c r="G6" s="22">
        <f t="shared" si="0"/>
        <v>574000</v>
      </c>
      <c r="H6" s="22">
        <f t="shared" si="1"/>
        <v>68237.724697488986</v>
      </c>
      <c r="I6" s="22">
        <f t="shared" si="3"/>
        <v>505762.275302511</v>
      </c>
    </row>
    <row r="7" spans="1:9" ht="15.75" customHeight="1" x14ac:dyDescent="0.25">
      <c r="A7" s="92" t="str">
        <f t="shared" si="2"/>
        <v/>
      </c>
      <c r="B7" s="74">
        <v>58492.570000000007</v>
      </c>
      <c r="C7" s="75">
        <v>112000</v>
      </c>
      <c r="D7" s="75">
        <v>185000</v>
      </c>
      <c r="E7" s="75">
        <v>165000</v>
      </c>
      <c r="F7" s="75">
        <v>126000</v>
      </c>
      <c r="G7" s="22">
        <f t="shared" si="0"/>
        <v>588000</v>
      </c>
      <c r="H7" s="22">
        <f t="shared" si="1"/>
        <v>68187.463570446023</v>
      </c>
      <c r="I7" s="22">
        <f t="shared" si="3"/>
        <v>519812.53642955399</v>
      </c>
    </row>
    <row r="8" spans="1:9" ht="15.75" customHeight="1" x14ac:dyDescent="0.25">
      <c r="A8" s="92" t="str">
        <f t="shared" si="2"/>
        <v/>
      </c>
      <c r="B8" s="74">
        <v>58786.896000000001</v>
      </c>
      <c r="C8" s="75">
        <v>116000</v>
      </c>
      <c r="D8" s="75">
        <v>189000</v>
      </c>
      <c r="E8" s="75">
        <v>167000</v>
      </c>
      <c r="F8" s="75">
        <v>130000</v>
      </c>
      <c r="G8" s="22">
        <f t="shared" si="0"/>
        <v>602000</v>
      </c>
      <c r="H8" s="22">
        <f t="shared" si="1"/>
        <v>68530.572847450516</v>
      </c>
      <c r="I8" s="22">
        <f t="shared" si="3"/>
        <v>533469.4271525495</v>
      </c>
    </row>
    <row r="9" spans="1:9" ht="15.75" customHeight="1" x14ac:dyDescent="0.25">
      <c r="A9" s="92" t="str">
        <f t="shared" si="2"/>
        <v/>
      </c>
      <c r="B9" s="74">
        <v>59076.408000000003</v>
      </c>
      <c r="C9" s="75">
        <v>119000</v>
      </c>
      <c r="D9" s="75">
        <v>192000</v>
      </c>
      <c r="E9" s="75">
        <v>168000</v>
      </c>
      <c r="F9" s="75">
        <v>134000</v>
      </c>
      <c r="G9" s="22">
        <f t="shared" si="0"/>
        <v>613000</v>
      </c>
      <c r="H9" s="22">
        <f t="shared" si="1"/>
        <v>68868.070224522628</v>
      </c>
      <c r="I9" s="22">
        <f t="shared" si="3"/>
        <v>544131.92977547739</v>
      </c>
    </row>
    <row r="10" spans="1:9" ht="15.75" customHeight="1" x14ac:dyDescent="0.25">
      <c r="A10" s="92" t="str">
        <f t="shared" si="2"/>
        <v/>
      </c>
      <c r="B10" s="74">
        <v>59312.748800000001</v>
      </c>
      <c r="C10" s="75">
        <v>123000</v>
      </c>
      <c r="D10" s="75">
        <v>196000</v>
      </c>
      <c r="E10" s="75">
        <v>170000</v>
      </c>
      <c r="F10" s="75">
        <v>138000</v>
      </c>
      <c r="G10" s="22">
        <f t="shared" si="0"/>
        <v>627000</v>
      </c>
      <c r="H10" s="22">
        <f t="shared" si="1"/>
        <v>69143.583502366469</v>
      </c>
      <c r="I10" s="22">
        <f t="shared" si="3"/>
        <v>557856.41649763356</v>
      </c>
    </row>
    <row r="11" spans="1:9" ht="15.75" customHeight="1" x14ac:dyDescent="0.25">
      <c r="A11" s="92" t="str">
        <f t="shared" si="2"/>
        <v/>
      </c>
      <c r="B11" s="74">
        <v>59543.6204</v>
      </c>
      <c r="C11" s="75">
        <v>127000</v>
      </c>
      <c r="D11" s="75">
        <v>202000</v>
      </c>
      <c r="E11" s="75">
        <v>171000</v>
      </c>
      <c r="F11" s="75">
        <v>142000</v>
      </c>
      <c r="G11" s="22">
        <f t="shared" si="0"/>
        <v>642000</v>
      </c>
      <c r="H11" s="22">
        <f t="shared" si="1"/>
        <v>69412.721083677228</v>
      </c>
      <c r="I11" s="22">
        <f t="shared" si="3"/>
        <v>572587.27891632274</v>
      </c>
    </row>
    <row r="12" spans="1:9" ht="15.75" customHeight="1" x14ac:dyDescent="0.25">
      <c r="A12" s="92" t="str">
        <f t="shared" si="2"/>
        <v/>
      </c>
      <c r="B12" s="74">
        <v>59745.008000000002</v>
      </c>
      <c r="C12" s="75">
        <v>130000</v>
      </c>
      <c r="D12" s="75">
        <v>207000</v>
      </c>
      <c r="E12" s="75">
        <v>172000</v>
      </c>
      <c r="F12" s="75">
        <v>146000</v>
      </c>
      <c r="G12" s="22">
        <f t="shared" si="0"/>
        <v>655000</v>
      </c>
      <c r="H12" s="22">
        <f t="shared" si="1"/>
        <v>69647.487817957139</v>
      </c>
      <c r="I12" s="22">
        <f t="shared" si="3"/>
        <v>585352.51218204282</v>
      </c>
    </row>
    <row r="13" spans="1:9" ht="15.75" customHeight="1" x14ac:dyDescent="0.25">
      <c r="A13" s="92" t="str">
        <f t="shared" si="2"/>
        <v/>
      </c>
      <c r="B13" s="74">
        <v>95000</v>
      </c>
      <c r="C13" s="75">
        <v>174000</v>
      </c>
      <c r="D13" s="75">
        <v>148000</v>
      </c>
      <c r="E13" s="75">
        <v>101000</v>
      </c>
      <c r="F13" s="75">
        <v>3.6742343500000003E-2</v>
      </c>
      <c r="G13" s="22">
        <f t="shared" si="0"/>
        <v>423000.03674234351</v>
      </c>
      <c r="H13" s="22">
        <f t="shared" si="1"/>
        <v>110745.84411648131</v>
      </c>
      <c r="I13" s="22">
        <f t="shared" si="3"/>
        <v>312254.1926258622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3.4000000000000002E-2</v>
      </c>
      <c r="G5" s="121">
        <f>food_insecure</f>
        <v>3.4000000000000002E-2</v>
      </c>
      <c r="H5" s="121">
        <f>food_insecure</f>
        <v>3.4000000000000002E-2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3.4000000000000002E-2</v>
      </c>
      <c r="G7" s="121">
        <f>food_insecure</f>
        <v>3.4000000000000002E-2</v>
      </c>
      <c r="H7" s="121">
        <f>food_insecure</f>
        <v>3.4000000000000002E-2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3.6742343500000003E-2</v>
      </c>
    </row>
    <row r="4" spans="1:8" ht="15.75" customHeight="1" x14ac:dyDescent="0.25">
      <c r="B4" s="24" t="s">
        <v>7</v>
      </c>
      <c r="C4" s="76">
        <v>0.1566636264195245</v>
      </c>
    </row>
    <row r="5" spans="1:8" ht="15.75" customHeight="1" x14ac:dyDescent="0.25">
      <c r="B5" s="24" t="s">
        <v>8</v>
      </c>
      <c r="C5" s="76">
        <v>9.8551715232010229E-2</v>
      </c>
    </row>
    <row r="6" spans="1:8" ht="15.75" customHeight="1" x14ac:dyDescent="0.25">
      <c r="B6" s="24" t="s">
        <v>10</v>
      </c>
      <c r="C6" s="76">
        <v>8.6289419515848426E-2</v>
      </c>
    </row>
    <row r="7" spans="1:8" ht="15.75" customHeight="1" x14ac:dyDescent="0.25">
      <c r="B7" s="24" t="s">
        <v>13</v>
      </c>
      <c r="C7" s="76">
        <v>0.12455964923265794</v>
      </c>
    </row>
    <row r="8" spans="1:8" ht="15.75" customHeight="1" x14ac:dyDescent="0.25">
      <c r="B8" s="24" t="s">
        <v>14</v>
      </c>
      <c r="C8" s="76">
        <v>1.737624613380789E-3</v>
      </c>
    </row>
    <row r="9" spans="1:8" ht="15.75" customHeight="1" x14ac:dyDescent="0.25">
      <c r="B9" s="24" t="s">
        <v>27</v>
      </c>
      <c r="C9" s="76">
        <v>0.142771515928864</v>
      </c>
    </row>
    <row r="10" spans="1:8" ht="15.75" customHeight="1" x14ac:dyDescent="0.25">
      <c r="B10" s="24" t="s">
        <v>15</v>
      </c>
      <c r="C10" s="76">
        <v>0.35268410555771412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0.11819821214303999</v>
      </c>
      <c r="D14" s="76">
        <v>0.11819821214303999</v>
      </c>
      <c r="E14" s="76">
        <v>6.2420060624381192E-2</v>
      </c>
      <c r="F14" s="76">
        <v>6.2420060624381192E-2</v>
      </c>
    </row>
    <row r="15" spans="1:8" ht="15.75" customHeight="1" x14ac:dyDescent="0.25">
      <c r="B15" s="24" t="s">
        <v>16</v>
      </c>
      <c r="C15" s="76">
        <v>0.13607269109275499</v>
      </c>
      <c r="D15" s="76">
        <v>0.13607269109275499</v>
      </c>
      <c r="E15" s="76">
        <v>7.1376097038196196E-2</v>
      </c>
      <c r="F15" s="76">
        <v>7.1376097038196196E-2</v>
      </c>
    </row>
    <row r="16" spans="1:8" ht="15.75" customHeight="1" x14ac:dyDescent="0.25">
      <c r="B16" s="24" t="s">
        <v>17</v>
      </c>
      <c r="C16" s="76">
        <v>3.4192727991696301E-2</v>
      </c>
      <c r="D16" s="76">
        <v>3.4192727991696301E-2</v>
      </c>
      <c r="E16" s="76">
        <v>2.1937494125977605E-2</v>
      </c>
      <c r="F16" s="76">
        <v>2.1937494125977605E-2</v>
      </c>
    </row>
    <row r="17" spans="1:8" ht="15.75" customHeight="1" x14ac:dyDescent="0.25">
      <c r="B17" s="24" t="s">
        <v>18</v>
      </c>
      <c r="C17" s="76">
        <v>1.96913463115332E-2</v>
      </c>
      <c r="D17" s="76">
        <v>1.96913463115332E-2</v>
      </c>
      <c r="E17" s="76">
        <v>5.26516042430707E-2</v>
      </c>
      <c r="F17" s="76">
        <v>5.26516042430707E-2</v>
      </c>
    </row>
    <row r="18" spans="1:8" ht="15.75" customHeight="1" x14ac:dyDescent="0.25">
      <c r="B18" s="24" t="s">
        <v>19</v>
      </c>
      <c r="C18" s="76">
        <v>0.23291984663887</v>
      </c>
      <c r="D18" s="76">
        <v>0.23291984663887</v>
      </c>
      <c r="E18" s="76">
        <v>0.32152999401399801</v>
      </c>
      <c r="F18" s="76">
        <v>0.32152999401399801</v>
      </c>
    </row>
    <row r="19" spans="1:8" ht="15.75" customHeight="1" x14ac:dyDescent="0.25">
      <c r="B19" s="24" t="s">
        <v>20</v>
      </c>
      <c r="C19" s="76">
        <v>1.32267966707452E-2</v>
      </c>
      <c r="D19" s="76">
        <v>1.32267966707452E-2</v>
      </c>
      <c r="E19" s="76">
        <v>1.4834973397586999E-2</v>
      </c>
      <c r="F19" s="76">
        <v>1.4834973397586999E-2</v>
      </c>
    </row>
    <row r="20" spans="1:8" ht="15.75" customHeight="1" x14ac:dyDescent="0.25">
      <c r="B20" s="24" t="s">
        <v>21</v>
      </c>
      <c r="C20" s="76">
        <v>4.6687955450066404E-2</v>
      </c>
      <c r="D20" s="76">
        <v>4.6687955450066404E-2</v>
      </c>
      <c r="E20" s="76">
        <v>1.69504232115863E-2</v>
      </c>
      <c r="F20" s="76">
        <v>1.69504232115863E-2</v>
      </c>
    </row>
    <row r="21" spans="1:8" ht="15.75" customHeight="1" x14ac:dyDescent="0.25">
      <c r="B21" s="24" t="s">
        <v>22</v>
      </c>
      <c r="C21" s="76">
        <v>4.8664038038933002E-2</v>
      </c>
      <c r="D21" s="76">
        <v>4.8664038038933002E-2</v>
      </c>
      <c r="E21" s="76">
        <v>0.17555906882465899</v>
      </c>
      <c r="F21" s="76">
        <v>0.17555906882465899</v>
      </c>
    </row>
    <row r="22" spans="1:8" ht="15.75" customHeight="1" x14ac:dyDescent="0.25">
      <c r="B22" s="24" t="s">
        <v>23</v>
      </c>
      <c r="C22" s="76">
        <v>0.35034638566236087</v>
      </c>
      <c r="D22" s="76">
        <v>0.35034638566236087</v>
      </c>
      <c r="E22" s="76">
        <v>0.26274028452054399</v>
      </c>
      <c r="F22" s="76">
        <v>0.26274028452054399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9.5700000000000007E-2</v>
      </c>
    </row>
    <row r="27" spans="1:8" ht="15.75" customHeight="1" x14ac:dyDescent="0.25">
      <c r="B27" s="24" t="s">
        <v>39</v>
      </c>
      <c r="C27" s="76">
        <v>4.2999999999999997E-2</v>
      </c>
    </row>
    <row r="28" spans="1:8" ht="15.75" customHeight="1" x14ac:dyDescent="0.25">
      <c r="B28" s="24" t="s">
        <v>40</v>
      </c>
      <c r="C28" s="76">
        <v>0.19640000000000002</v>
      </c>
    </row>
    <row r="29" spans="1:8" ht="15.75" customHeight="1" x14ac:dyDescent="0.25">
      <c r="B29" s="24" t="s">
        <v>41</v>
      </c>
      <c r="C29" s="76">
        <v>0.2069</v>
      </c>
    </row>
    <row r="30" spans="1:8" ht="15.75" customHeight="1" x14ac:dyDescent="0.25">
      <c r="B30" s="24" t="s">
        <v>42</v>
      </c>
      <c r="C30" s="76">
        <v>2.7699999999999999E-2</v>
      </c>
    </row>
    <row r="31" spans="1:8" ht="15.75" customHeight="1" x14ac:dyDescent="0.25">
      <c r="B31" s="24" t="s">
        <v>43</v>
      </c>
      <c r="C31" s="76">
        <v>0.2094</v>
      </c>
    </row>
    <row r="32" spans="1:8" ht="15.75" customHeight="1" x14ac:dyDescent="0.25">
      <c r="B32" s="24" t="s">
        <v>44</v>
      </c>
      <c r="C32" s="76">
        <v>1.2500000000000001E-2</v>
      </c>
    </row>
    <row r="33" spans="2:3" ht="15.75" customHeight="1" x14ac:dyDescent="0.25">
      <c r="B33" s="24" t="s">
        <v>45</v>
      </c>
      <c r="C33" s="76">
        <v>5.1500000000000004E-2</v>
      </c>
    </row>
    <row r="34" spans="2:3" ht="15.75" customHeight="1" x14ac:dyDescent="0.25">
      <c r="B34" s="24" t="s">
        <v>46</v>
      </c>
      <c r="C34" s="76">
        <v>0.15690000000223517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0.72288133097560969</v>
      </c>
      <c r="D2" s="77">
        <v>0.70950000000000002</v>
      </c>
      <c r="E2" s="77">
        <v>0.72270000000000001</v>
      </c>
      <c r="F2" s="77">
        <v>0.52680000000000005</v>
      </c>
      <c r="G2" s="77">
        <v>0.56640000000000001</v>
      </c>
    </row>
    <row r="3" spans="1:15" ht="15.75" customHeight="1" x14ac:dyDescent="0.25">
      <c r="A3" s="5"/>
      <c r="B3" s="11" t="s">
        <v>118</v>
      </c>
      <c r="C3" s="77">
        <v>0.17859999999999998</v>
      </c>
      <c r="D3" s="77">
        <v>0.17859999999999998</v>
      </c>
      <c r="E3" s="77">
        <v>0.15990000000000001</v>
      </c>
      <c r="F3" s="77">
        <v>0.26200000000000001</v>
      </c>
      <c r="G3" s="77">
        <v>0.25190000000000001</v>
      </c>
    </row>
    <row r="4" spans="1:15" ht="15.75" customHeight="1" x14ac:dyDescent="0.25">
      <c r="A4" s="5"/>
      <c r="B4" s="11" t="s">
        <v>116</v>
      </c>
      <c r="C4" s="78">
        <v>5.3899999999999997E-2</v>
      </c>
      <c r="D4" s="78">
        <v>5.3899999999999997E-2</v>
      </c>
      <c r="E4" s="78">
        <v>8.1600000000000006E-2</v>
      </c>
      <c r="F4" s="78">
        <v>0.1404</v>
      </c>
      <c r="G4" s="78">
        <v>0.11890000000000001</v>
      </c>
    </row>
    <row r="5" spans="1:15" ht="15.75" customHeight="1" x14ac:dyDescent="0.25">
      <c r="A5" s="5"/>
      <c r="B5" s="11" t="s">
        <v>119</v>
      </c>
      <c r="C5" s="78">
        <v>5.8099999999999999E-2</v>
      </c>
      <c r="D5" s="78">
        <v>5.8099999999999999E-2</v>
      </c>
      <c r="E5" s="78">
        <v>3.5799999999999998E-2</v>
      </c>
      <c r="F5" s="78">
        <v>7.0800000000000002E-2</v>
      </c>
      <c r="G5" s="78">
        <v>6.2800000000000009E-2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0.81980000000000008</v>
      </c>
      <c r="D8" s="77">
        <v>0.81980000000000008</v>
      </c>
      <c r="E8" s="77">
        <v>0.80889999999999995</v>
      </c>
      <c r="F8" s="77">
        <v>0.88670000000000004</v>
      </c>
      <c r="G8" s="77">
        <v>0.86680000000000001</v>
      </c>
    </row>
    <row r="9" spans="1:15" ht="15.75" customHeight="1" x14ac:dyDescent="0.25">
      <c r="B9" s="7" t="s">
        <v>121</v>
      </c>
      <c r="C9" s="77">
        <v>0.1232</v>
      </c>
      <c r="D9" s="77">
        <v>0.1232</v>
      </c>
      <c r="E9" s="77">
        <v>0.13140000000000002</v>
      </c>
      <c r="F9" s="77">
        <v>8.8200000000000001E-2</v>
      </c>
      <c r="G9" s="77">
        <v>0.10339999999999999</v>
      </c>
    </row>
    <row r="10" spans="1:15" ht="15.75" customHeight="1" x14ac:dyDescent="0.25">
      <c r="B10" s="7" t="s">
        <v>122</v>
      </c>
      <c r="C10" s="78">
        <v>3.7000000000000005E-2</v>
      </c>
      <c r="D10" s="78">
        <v>3.7000000000000005E-2</v>
      </c>
      <c r="E10" s="78">
        <v>3.3700000000000001E-2</v>
      </c>
      <c r="F10" s="78">
        <v>1.1299999999999999E-2</v>
      </c>
      <c r="G10" s="78">
        <v>2.0199999999999999E-2</v>
      </c>
    </row>
    <row r="11" spans="1:15" ht="15.75" customHeight="1" x14ac:dyDescent="0.25">
      <c r="B11" s="7" t="s">
        <v>123</v>
      </c>
      <c r="C11" s="78">
        <v>2.0099999999999996E-2</v>
      </c>
      <c r="D11" s="78">
        <v>2.0099999999999996E-2</v>
      </c>
      <c r="E11" s="78">
        <v>2.6000000000000002E-2</v>
      </c>
      <c r="F11" s="78">
        <v>1.38E-2</v>
      </c>
      <c r="G11" s="78">
        <v>9.5481999999999997E-3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0.77009803950000011</v>
      </c>
      <c r="D14" s="79">
        <v>0.75845489217399997</v>
      </c>
      <c r="E14" s="79">
        <v>0.75845489217399997</v>
      </c>
      <c r="F14" s="79">
        <v>0.60551019102899994</v>
      </c>
      <c r="G14" s="79">
        <v>0.60551019102899994</v>
      </c>
      <c r="H14" s="80">
        <v>0.64662999999999993</v>
      </c>
      <c r="I14" s="80">
        <v>0.64662999999999993</v>
      </c>
      <c r="J14" s="80">
        <v>0.64662999999999993</v>
      </c>
      <c r="K14" s="80">
        <v>0.64662999999999993</v>
      </c>
      <c r="L14" s="80">
        <v>0.59604000000000001</v>
      </c>
      <c r="M14" s="80">
        <v>0.59604000000000001</v>
      </c>
      <c r="N14" s="80">
        <v>0.59604000000000001</v>
      </c>
      <c r="O14" s="80">
        <v>0.59604000000000001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0.2665572847110742</v>
      </c>
      <c r="D15" s="77">
        <f t="shared" si="0"/>
        <v>0.26252719298570815</v>
      </c>
      <c r="E15" s="77">
        <f t="shared" si="0"/>
        <v>0.26252719298570815</v>
      </c>
      <c r="F15" s="77">
        <f t="shared" si="0"/>
        <v>0.20958779805538522</v>
      </c>
      <c r="G15" s="77">
        <f t="shared" si="0"/>
        <v>0.20958779805538522</v>
      </c>
      <c r="H15" s="77">
        <f t="shared" si="0"/>
        <v>0.22382077108601947</v>
      </c>
      <c r="I15" s="77">
        <f t="shared" si="0"/>
        <v>0.22382077108601947</v>
      </c>
      <c r="J15" s="77">
        <f t="shared" si="0"/>
        <v>0.22382077108601947</v>
      </c>
      <c r="K15" s="77">
        <f t="shared" si="0"/>
        <v>0.22382077108601947</v>
      </c>
      <c r="L15" s="77">
        <f t="shared" si="0"/>
        <v>0.20630984086434448</v>
      </c>
      <c r="M15" s="77">
        <f t="shared" si="0"/>
        <v>0.20630984086434448</v>
      </c>
      <c r="N15" s="77">
        <f t="shared" si="0"/>
        <v>0.20630984086434448</v>
      </c>
      <c r="O15" s="77">
        <f t="shared" si="0"/>
        <v>0.20630984086434448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0.10800000000000001</v>
      </c>
      <c r="D2" s="78">
        <v>4.4299999999999999E-2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0.24530000000000002</v>
      </c>
      <c r="D3" s="78">
        <v>0.17879999999999999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0.57979999999999998</v>
      </c>
      <c r="D4" s="78">
        <v>0.64300000000000002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6.6899999999999959E-2</v>
      </c>
      <c r="D5" s="77">
        <f t="shared" ref="D5:G5" si="0">1-SUM(D2:D4)</f>
        <v>0.13390000000000002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0.1736</v>
      </c>
      <c r="D2" s="28">
        <v>0.17509999999999998</v>
      </c>
      <c r="E2" s="28">
        <v>0.17519999999999999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3.4599999999999999E-2</v>
      </c>
      <c r="D4" s="28">
        <v>3.4500000000000003E-2</v>
      </c>
      <c r="E4" s="28">
        <v>3.4500000000000003E-2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0.75845489217399997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0.64662999999999993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0.59604000000000001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4.4299999999999999E-2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48.3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2.91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82.03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42.73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24.35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1.95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2.0299999999999998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2.0299999999999998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2.0299999999999998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2.0299999999999998</v>
      </c>
      <c r="E13" s="86" t="s">
        <v>201</v>
      </c>
    </row>
    <row r="14" spans="1:5" ht="15.75" customHeight="1" x14ac:dyDescent="0.25">
      <c r="A14" s="11" t="s">
        <v>189</v>
      </c>
      <c r="B14" s="85">
        <v>0.41499999999999998</v>
      </c>
      <c r="C14" s="85">
        <v>0.95</v>
      </c>
      <c r="D14" s="86">
        <v>14.25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14.25</v>
      </c>
      <c r="E15" s="86" t="s">
        <v>201</v>
      </c>
    </row>
    <row r="16" spans="1:5" ht="15.75" customHeight="1" x14ac:dyDescent="0.25">
      <c r="A16" s="53" t="s">
        <v>57</v>
      </c>
      <c r="B16" s="85">
        <v>0.13100000000000001</v>
      </c>
      <c r="C16" s="85">
        <v>0.95</v>
      </c>
      <c r="D16" s="86">
        <v>1.22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3.5000000000000003E-2</v>
      </c>
      <c r="C18" s="85">
        <v>0.95</v>
      </c>
      <c r="D18" s="86">
        <v>17.45</v>
      </c>
      <c r="E18" s="86" t="s">
        <v>201</v>
      </c>
    </row>
    <row r="19" spans="1:5" ht="15.75" customHeight="1" x14ac:dyDescent="0.25">
      <c r="A19" s="53" t="s">
        <v>174</v>
      </c>
      <c r="B19" s="85">
        <v>0.23100000000000001</v>
      </c>
      <c r="C19" s="85">
        <f>(1-food_insecure)*0.95</f>
        <v>0.91769999999999996</v>
      </c>
      <c r="D19" s="86">
        <v>17.45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15.96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24.84</v>
      </c>
      <c r="E22" s="86" t="s">
        <v>201</v>
      </c>
    </row>
    <row r="23" spans="1:5" ht="15.75" customHeight="1" x14ac:dyDescent="0.25">
      <c r="A23" s="53" t="s">
        <v>34</v>
      </c>
      <c r="B23" s="85">
        <v>0.38900000000000001</v>
      </c>
      <c r="C23" s="85">
        <v>0.95</v>
      </c>
      <c r="D23" s="86">
        <v>4.82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20.16</v>
      </c>
      <c r="E24" s="86" t="s">
        <v>201</v>
      </c>
    </row>
    <row r="25" spans="1:5" ht="15.75" customHeight="1" x14ac:dyDescent="0.25">
      <c r="A25" s="53" t="s">
        <v>87</v>
      </c>
      <c r="B25" s="85">
        <v>0.36700000000000005</v>
      </c>
      <c r="C25" s="85">
        <v>0.95</v>
      </c>
      <c r="D25" s="86">
        <v>20.149999999999999</v>
      </c>
      <c r="E25" s="86" t="s">
        <v>201</v>
      </c>
    </row>
    <row r="26" spans="1:5" ht="15.75" customHeight="1" x14ac:dyDescent="0.25">
      <c r="A26" s="53" t="s">
        <v>137</v>
      </c>
      <c r="B26" s="85">
        <v>0.56799999999999995</v>
      </c>
      <c r="C26" s="85">
        <v>0.95</v>
      </c>
      <c r="D26" s="86">
        <v>6.57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20.16</v>
      </c>
      <c r="E27" s="86" t="s">
        <v>201</v>
      </c>
    </row>
    <row r="28" spans="1:5" ht="15.75" customHeight="1" x14ac:dyDescent="0.25">
      <c r="A28" s="53" t="s">
        <v>84</v>
      </c>
      <c r="B28" s="85">
        <v>0.26100000000000001</v>
      </c>
      <c r="C28" s="85">
        <v>0.95</v>
      </c>
      <c r="D28" s="86">
        <v>1.22</v>
      </c>
      <c r="E28" s="86" t="s">
        <v>201</v>
      </c>
    </row>
    <row r="29" spans="1:5" ht="15.75" customHeight="1" x14ac:dyDescent="0.25">
      <c r="A29" s="53" t="s">
        <v>58</v>
      </c>
      <c r="B29" s="85">
        <v>0.23100000000000001</v>
      </c>
      <c r="C29" s="85">
        <v>0.95</v>
      </c>
      <c r="D29" s="86">
        <v>167.31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232.79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246.75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2.67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0.47399999999999998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0.85799999999999998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0.74400000000000011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2.41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2.69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2020-09-23T14:09:42Z</dcterms:modified>
</cp:coreProperties>
</file>