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97E891C7-B93A-480A-986E-3A3863758FAF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<sst xmlns="http://schemas.openxmlformats.org/spreadsheetml/2006/main" count="1117" uniqueCount="272">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</sst>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3847427</v>
      </c>
    </row>
    <row r="8" spans="1:3" ht="15" customHeight="1" x14ac:dyDescent="0.25">
      <c r="B8" s="7" t="s">
        <v>106</v>
      </c>
      <c r="C8" s="66">
        <v>0.77599999999999991</v>
      </c>
    </row>
    <row r="9" spans="1:3" ht="15" customHeight="1" x14ac:dyDescent="0.25">
      <c r="B9" s="9" t="s">
        <v>107</v>
      </c>
      <c r="C9" s="67">
        <v>0.6</v>
      </c>
    </row>
    <row r="10" spans="1:3" ht="15" customHeight="1" x14ac:dyDescent="0.25">
      <c r="B10" s="9" t="s">
        <v>105</v>
      </c>
      <c r="C10" s="67">
        <v>0.30287649154663099</v>
      </c>
    </row>
    <row r="11" spans="1:3" ht="15" customHeight="1" x14ac:dyDescent="0.25">
      <c r="B11" s="7" t="s">
        <v>108</v>
      </c>
      <c r="C11" s="66">
        <v>0.51100000000000001</v>
      </c>
    </row>
    <row r="12" spans="1:3" ht="15" customHeight="1" x14ac:dyDescent="0.25">
      <c r="B12" s="7" t="s">
        <v>109</v>
      </c>
      <c r="C12" s="66">
        <v>0.379</v>
      </c>
    </row>
    <row r="13" spans="1:3" ht="15" customHeight="1" x14ac:dyDescent="0.25">
      <c r="B13" s="7" t="s">
        <v>110</v>
      </c>
      <c r="C13" s="66">
        <v>0.504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0.13400000000000001</v>
      </c>
    </row>
    <row r="24" spans="1:3" ht="15" customHeight="1" x14ac:dyDescent="0.25">
      <c r="B24" s="20" t="s">
        <v>102</v>
      </c>
      <c r="C24" s="67">
        <v>0.50590000000000002</v>
      </c>
    </row>
    <row r="25" spans="1:3" ht="15" customHeight="1" x14ac:dyDescent="0.25">
      <c r="B25" s="20" t="s">
        <v>103</v>
      </c>
      <c r="C25" s="67">
        <v>0.29549999999999998</v>
      </c>
    </row>
    <row r="26" spans="1:3" ht="15" customHeight="1" x14ac:dyDescent="0.25">
      <c r="B26" s="20" t="s">
        <v>104</v>
      </c>
      <c r="C26" s="67">
        <v>6.4600000000000005E-2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0.22600000000000001</v>
      </c>
    </row>
    <row r="30" spans="1:3" ht="14.25" customHeight="1" x14ac:dyDescent="0.25">
      <c r="B30" s="30" t="s">
        <v>76</v>
      </c>
      <c r="C30" s="69">
        <v>6.2E-2</v>
      </c>
    </row>
    <row r="31" spans="1:3" ht="14.25" customHeight="1" x14ac:dyDescent="0.25">
      <c r="B31" s="30" t="s">
        <v>77</v>
      </c>
      <c r="C31" s="69">
        <v>0.14000000000000001</v>
      </c>
    </row>
    <row r="32" spans="1:3" ht="14.25" customHeight="1" x14ac:dyDescent="0.25">
      <c r="B32" s="30" t="s">
        <v>78</v>
      </c>
      <c r="C32" s="69">
        <v>0.57200000000000006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18.399999999999999</v>
      </c>
    </row>
    <row r="38" spans="1:5" ht="15" customHeight="1" x14ac:dyDescent="0.25">
      <c r="B38" s="16" t="s">
        <v>91</v>
      </c>
      <c r="C38" s="68">
        <v>32.700000000000003</v>
      </c>
      <c r="D38" s="17"/>
      <c r="E38" s="18"/>
    </row>
    <row r="39" spans="1:5" ht="15" customHeight="1" x14ac:dyDescent="0.25">
      <c r="B39" s="16" t="s">
        <v>90</v>
      </c>
      <c r="C39" s="68">
        <v>44.2</v>
      </c>
      <c r="D39" s="17"/>
      <c r="E39" s="17"/>
    </row>
    <row r="40" spans="1:5" ht="15" customHeight="1" x14ac:dyDescent="0.25">
      <c r="B40" s="16" t="s">
        <v>171</v>
      </c>
      <c r="C40" s="68">
        <v>3.53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18.2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2.282E-2</v>
      </c>
      <c r="D45" s="17"/>
    </row>
    <row r="46" spans="1:5" ht="15.75" customHeight="1" x14ac:dyDescent="0.25">
      <c r="B46" s="16" t="s">
        <v>11</v>
      </c>
      <c r="C46" s="67">
        <v>0.11928000000000001</v>
      </c>
      <c r="D46" s="17"/>
    </row>
    <row r="47" spans="1:5" ht="15.75" customHeight="1" x14ac:dyDescent="0.25">
      <c r="B47" s="16" t="s">
        <v>12</v>
      </c>
      <c r="C47" s="67">
        <v>0.23215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0.62575000000000003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3.6887226619774998</v>
      </c>
      <c r="D51" s="17"/>
    </row>
    <row r="52" spans="1:4" ht="15" customHeight="1" x14ac:dyDescent="0.25">
      <c r="B52" s="16" t="s">
        <v>125</v>
      </c>
      <c r="C52" s="65">
        <v>4.0146425202599998</v>
      </c>
    </row>
    <row r="53" spans="1:4" ht="15.75" customHeight="1" x14ac:dyDescent="0.25">
      <c r="B53" s="16" t="s">
        <v>126</v>
      </c>
      <c r="C53" s="65">
        <v>4.0146425202599998</v>
      </c>
    </row>
    <row r="54" spans="1:4" ht="15.75" customHeight="1" x14ac:dyDescent="0.25">
      <c r="B54" s="16" t="s">
        <v>127</v>
      </c>
      <c r="C54" s="65">
        <v>2.7830326589199998</v>
      </c>
    </row>
    <row r="55" spans="1:4" ht="15.75" customHeight="1" x14ac:dyDescent="0.25">
      <c r="B55" s="16" t="s">
        <v>128</v>
      </c>
      <c r="C55" s="65">
        <v>2.7830326589199998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0.52378730883261793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3.6887226619774998</v>
      </c>
      <c r="C2" s="26">
        <f>'Baseline year population inputs'!C52</f>
        <v>4.0146425202599998</v>
      </c>
      <c r="D2" s="26">
        <f>'Baseline year population inputs'!C53</f>
        <v>4.0146425202599998</v>
      </c>
      <c r="E2" s="26">
        <f>'Baseline year population inputs'!C54</f>
        <v>2.7830326589199998</v>
      </c>
      <c r="F2" s="26">
        <f>'Baseline year population inputs'!C55</f>
        <v>2.7830326589199998</v>
      </c>
    </row>
    <row r="3" spans="1:6" ht="15.75" customHeight="1" x14ac:dyDescent="0.25">
      <c r="A3" s="3" t="s">
        <v>65</v>
      </c>
      <c r="B3" s="26">
        <f>frac_mam_1month * 2.6</f>
        <v>0.21372000000000002</v>
      </c>
      <c r="C3" s="26">
        <f>frac_mam_1_5months * 2.6</f>
        <v>0.21372000000000002</v>
      </c>
      <c r="D3" s="26">
        <f>frac_mam_6_11months * 2.6</f>
        <v>0.35958000000000001</v>
      </c>
      <c r="E3" s="26">
        <f>frac_mam_12_23months * 2.6</f>
        <v>0.30836000000000002</v>
      </c>
      <c r="F3" s="26">
        <f>frac_mam_24_59months * 2.6</f>
        <v>0.21242</v>
      </c>
    </row>
    <row r="4" spans="1:6" ht="15.75" customHeight="1" x14ac:dyDescent="0.25">
      <c r="A4" s="3" t="s">
        <v>66</v>
      </c>
      <c r="B4" s="26">
        <f>frac_sam_1month * 2.6</f>
        <v>0.20201999999999998</v>
      </c>
      <c r="C4" s="26">
        <f>frac_sam_1_5months * 2.6</f>
        <v>0.20201999999999998</v>
      </c>
      <c r="D4" s="26">
        <f>frac_sam_6_11months * 2.6</f>
        <v>0.17498</v>
      </c>
      <c r="E4" s="26">
        <f>frac_sam_12_23months * 2.6</f>
        <v>0.16094000000000003</v>
      </c>
      <c r="F4" s="26">
        <f>frac_sam_24_59months * 2.6</f>
        <v>0.10244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0.77599999999999991</v>
      </c>
      <c r="E2" s="93">
        <f>food_insecure</f>
        <v>0.77599999999999991</v>
      </c>
      <c r="F2" s="93">
        <f>food_insecure</f>
        <v>0.77599999999999991</v>
      </c>
      <c r="G2" s="93">
        <f>food_insecure</f>
        <v>0.77599999999999991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0.379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0.77599999999999991</v>
      </c>
      <c r="F5" s="93">
        <f>food_insecure</f>
        <v>0.77599999999999991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3.6887226619774998</v>
      </c>
      <c r="D7" s="93">
        <f>diarrhoea_1_5mo</f>
        <v>4.0146425202599998</v>
      </c>
      <c r="E7" s="93">
        <f>diarrhoea_6_11mo</f>
        <v>4.0146425202599998</v>
      </c>
      <c r="F7" s="93">
        <f>diarrhoea_12_23mo</f>
        <v>2.7830326589199998</v>
      </c>
      <c r="G7" s="93">
        <f>diarrhoea_24_59mo</f>
        <v>2.7830326589199998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0.77599999999999991</v>
      </c>
      <c r="F8" s="93">
        <f>food_insecure</f>
        <v>0.77599999999999991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3.6887226619774998</v>
      </c>
      <c r="D12" s="93">
        <f>diarrhoea_1_5mo</f>
        <v>4.0146425202599998</v>
      </c>
      <c r="E12" s="93">
        <f>diarrhoea_6_11mo</f>
        <v>4.0146425202599998</v>
      </c>
      <c r="F12" s="93">
        <f>diarrhoea_12_23mo</f>
        <v>2.7830326589199998</v>
      </c>
      <c r="G12" s="93">
        <f>diarrhoea_24_59mo</f>
        <v>2.7830326589199998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0.77599999999999991</v>
      </c>
      <c r="I15" s="93">
        <f>food_insecure</f>
        <v>0.77599999999999991</v>
      </c>
      <c r="J15" s="93">
        <f>food_insecure</f>
        <v>0.77599999999999991</v>
      </c>
      <c r="K15" s="93">
        <f>food_insecure</f>
        <v>0.77599999999999991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0.51100000000000001</v>
      </c>
      <c r="I18" s="93">
        <f>frac_PW_health_facility</f>
        <v>0.51100000000000001</v>
      </c>
      <c r="J18" s="93">
        <f>frac_PW_health_facility</f>
        <v>0.51100000000000001</v>
      </c>
      <c r="K18" s="93">
        <f>frac_PW_health_facility</f>
        <v>0.51100000000000001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0.6</v>
      </c>
      <c r="I19" s="93">
        <f>frac_malaria_risk</f>
        <v>0.6</v>
      </c>
      <c r="J19" s="93">
        <f>frac_malaria_risk</f>
        <v>0.6</v>
      </c>
      <c r="K19" s="93">
        <f>frac_malaria_risk</f>
        <v>0.6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0.504</v>
      </c>
      <c r="M24" s="93">
        <f>famplan_unmet_need</f>
        <v>0.504</v>
      </c>
      <c r="N24" s="93">
        <f>famplan_unmet_need</f>
        <v>0.504</v>
      </c>
      <c r="O24" s="93">
        <f>famplan_unmet_need</f>
        <v>0.504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0.45519376607971179</v>
      </c>
      <c r="M25" s="93">
        <f>(1-food_insecure)*(0.49)+food_insecure*(0.7)</f>
        <v>0.65295999999999998</v>
      </c>
      <c r="N25" s="93">
        <f>(1-food_insecure)*(0.49)+food_insecure*(0.7)</f>
        <v>0.65295999999999998</v>
      </c>
      <c r="O25" s="93">
        <f>(1-food_insecure)*(0.49)+food_insecure*(0.7)</f>
        <v>0.65295999999999998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0.19508304260559076</v>
      </c>
      <c r="M26" s="93">
        <f>(1-food_insecure)*(0.21)+food_insecure*(0.3)</f>
        <v>0.27983999999999998</v>
      </c>
      <c r="N26" s="93">
        <f>(1-food_insecure)*(0.21)+food_insecure*(0.3)</f>
        <v>0.27983999999999998</v>
      </c>
      <c r="O26" s="93">
        <f>(1-food_insecure)*(0.21)+food_insecure*(0.3)</f>
        <v>0.27983999999999998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4.6846699768066415E-2</v>
      </c>
      <c r="M27" s="93">
        <f>(1-food_insecure)*(0.3)</f>
        <v>6.7200000000000024E-2</v>
      </c>
      <c r="N27" s="93">
        <f>(1-food_insecure)*(0.3)</f>
        <v>6.7200000000000024E-2</v>
      </c>
      <c r="O27" s="93">
        <f>(1-food_insecure)*(0.3)</f>
        <v>6.7200000000000024E-2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0.30287649154663099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0.6</v>
      </c>
      <c r="D34" s="93">
        <f t="shared" si="3"/>
        <v>0.6</v>
      </c>
      <c r="E34" s="93">
        <f t="shared" si="3"/>
        <v>0.6</v>
      </c>
      <c r="F34" s="93">
        <f t="shared" si="3"/>
        <v>0.6</v>
      </c>
      <c r="G34" s="93">
        <f t="shared" si="3"/>
        <v>0.6</v>
      </c>
      <c r="H34" s="93">
        <f t="shared" si="3"/>
        <v>0.6</v>
      </c>
      <c r="I34" s="93">
        <f t="shared" si="3"/>
        <v>0.6</v>
      </c>
      <c r="J34" s="93">
        <f t="shared" si="3"/>
        <v>0.6</v>
      </c>
      <c r="K34" s="93">
        <f t="shared" si="3"/>
        <v>0.6</v>
      </c>
      <c r="L34" s="93">
        <f t="shared" si="3"/>
        <v>0.6</v>
      </c>
      <c r="M34" s="93">
        <f t="shared" si="3"/>
        <v>0.6</v>
      </c>
      <c r="N34" s="93">
        <f t="shared" si="3"/>
        <v>0.6</v>
      </c>
      <c r="O34" s="93">
        <f t="shared" si="3"/>
        <v>0.6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874519</v>
      </c>
      <c r="C2" s="75">
        <v>1503000</v>
      </c>
      <c r="D2" s="75">
        <v>2457000</v>
      </c>
      <c r="E2" s="75">
        <v>1688000</v>
      </c>
      <c r="F2" s="75">
        <v>1201000</v>
      </c>
      <c r="G2" s="22">
        <f t="shared" ref="G2:G40" si="0">C2+D2+E2+F2</f>
        <v>6849000</v>
      </c>
      <c r="H2" s="22">
        <f t="shared" ref="H2:H40" si="1">(B2 + stillbirth*B2/(1000-stillbirth))/(1-abortion)</f>
        <v>1023827.9210364261</v>
      </c>
      <c r="I2" s="22">
        <f>G2-H2</f>
        <v>5825172.078963574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885512</v>
      </c>
      <c r="C3" s="75">
        <v>1531000</v>
      </c>
      <c r="D3" s="75">
        <v>2534000</v>
      </c>
      <c r="E3" s="75">
        <v>1744000</v>
      </c>
      <c r="F3" s="75">
        <v>1240000</v>
      </c>
      <c r="G3" s="22">
        <f t="shared" si="0"/>
        <v>7049000</v>
      </c>
      <c r="H3" s="22">
        <f t="shared" si="1"/>
        <v>1036697.7847397345</v>
      </c>
      <c r="I3" s="22">
        <f t="shared" ref="I3:I15" si="3">G3-H3</f>
        <v>6012302.2152602654</v>
      </c>
    </row>
    <row r="4" spans="1:9" ht="15.75" customHeight="1" x14ac:dyDescent="0.25">
      <c r="A4" s="92">
        <f t="shared" si="2"/>
        <v>2022</v>
      </c>
      <c r="B4" s="74">
        <v>897700</v>
      </c>
      <c r="C4" s="75">
        <v>1560000</v>
      </c>
      <c r="D4" s="75">
        <v>2610000</v>
      </c>
      <c r="E4" s="75">
        <v>1803000</v>
      </c>
      <c r="F4" s="75">
        <v>1279000</v>
      </c>
      <c r="G4" s="22">
        <f t="shared" si="0"/>
        <v>7252000</v>
      </c>
      <c r="H4" s="22">
        <f t="shared" si="1"/>
        <v>1050966.6739252089</v>
      </c>
      <c r="I4" s="22">
        <f t="shared" si="3"/>
        <v>6201033.3260747911</v>
      </c>
    </row>
    <row r="5" spans="1:9" ht="15.75" customHeight="1" x14ac:dyDescent="0.25">
      <c r="A5" s="92" t="str">
        <f t="shared" si="2"/>
        <v/>
      </c>
      <c r="B5" s="74">
        <v>933125.54679999989</v>
      </c>
      <c r="C5" s="75">
        <v>1589000</v>
      </c>
      <c r="D5" s="75">
        <v>2684000</v>
      </c>
      <c r="E5" s="75">
        <v>1868000</v>
      </c>
      <c r="F5" s="75">
        <v>1320000</v>
      </c>
      <c r="G5" s="22">
        <f t="shared" si="0"/>
        <v>7461000</v>
      </c>
      <c r="H5" s="22">
        <f t="shared" si="1"/>
        <v>1092440.5171828426</v>
      </c>
      <c r="I5" s="22">
        <f t="shared" si="3"/>
        <v>6368559.4828171572</v>
      </c>
    </row>
    <row r="6" spans="1:9" ht="15.75" customHeight="1" x14ac:dyDescent="0.25">
      <c r="A6" s="92" t="str">
        <f t="shared" si="2"/>
        <v/>
      </c>
      <c r="B6" s="74">
        <v>947551.33339999989</v>
      </c>
      <c r="C6" s="75">
        <v>1618000</v>
      </c>
      <c r="D6" s="75">
        <v>2755000</v>
      </c>
      <c r="E6" s="75">
        <v>1937000</v>
      </c>
      <c r="F6" s="75">
        <v>1360000</v>
      </c>
      <c r="G6" s="22">
        <f t="shared" si="0"/>
        <v>7670000</v>
      </c>
      <c r="H6" s="22">
        <f t="shared" si="1"/>
        <v>1109329.2561399071</v>
      </c>
      <c r="I6" s="22">
        <f t="shared" si="3"/>
        <v>6560670.7438600929</v>
      </c>
    </row>
    <row r="7" spans="1:9" ht="15.75" customHeight="1" x14ac:dyDescent="0.25">
      <c r="A7" s="92" t="str">
        <f t="shared" si="2"/>
        <v/>
      </c>
      <c r="B7" s="74">
        <v>961852.5</v>
      </c>
      <c r="C7" s="75">
        <v>1646000</v>
      </c>
      <c r="D7" s="75">
        <v>2822000</v>
      </c>
      <c r="E7" s="75">
        <v>2009000</v>
      </c>
      <c r="F7" s="75">
        <v>1402000</v>
      </c>
      <c r="G7" s="22">
        <f t="shared" si="0"/>
        <v>7879000</v>
      </c>
      <c r="H7" s="22">
        <f t="shared" si="1"/>
        <v>1126072.0983977353</v>
      </c>
      <c r="I7" s="22">
        <f t="shared" si="3"/>
        <v>6752927.9016022645</v>
      </c>
    </row>
    <row r="8" spans="1:9" ht="15.75" customHeight="1" x14ac:dyDescent="0.25">
      <c r="A8" s="92" t="str">
        <f t="shared" si="2"/>
        <v/>
      </c>
      <c r="B8" s="74">
        <v>974579.23080000002</v>
      </c>
      <c r="C8" s="75">
        <v>1674000</v>
      </c>
      <c r="D8" s="75">
        <v>2886000</v>
      </c>
      <c r="E8" s="75">
        <v>2085000</v>
      </c>
      <c r="F8" s="75">
        <v>1444000</v>
      </c>
      <c r="G8" s="22">
        <f t="shared" si="0"/>
        <v>8089000</v>
      </c>
      <c r="H8" s="22">
        <f t="shared" si="1"/>
        <v>1140971.6973047394</v>
      </c>
      <c r="I8" s="22">
        <f t="shared" si="3"/>
        <v>6948028.3026952604</v>
      </c>
    </row>
    <row r="9" spans="1:9" ht="15.75" customHeight="1" x14ac:dyDescent="0.25">
      <c r="A9" s="92" t="str">
        <f t="shared" si="2"/>
        <v/>
      </c>
      <c r="B9" s="74">
        <v>987058.71940000006</v>
      </c>
      <c r="C9" s="75">
        <v>1701000</v>
      </c>
      <c r="D9" s="75">
        <v>2948000</v>
      </c>
      <c r="E9" s="75">
        <v>2166000</v>
      </c>
      <c r="F9" s="75">
        <v>1488000</v>
      </c>
      <c r="G9" s="22">
        <f t="shared" si="0"/>
        <v>8303000</v>
      </c>
      <c r="H9" s="22">
        <f t="shared" si="1"/>
        <v>1155581.8417029011</v>
      </c>
      <c r="I9" s="22">
        <f t="shared" si="3"/>
        <v>7147418.1582970992</v>
      </c>
    </row>
    <row r="10" spans="1:9" ht="15.75" customHeight="1" x14ac:dyDescent="0.25">
      <c r="A10" s="92" t="str">
        <f t="shared" si="2"/>
        <v/>
      </c>
      <c r="B10" s="74">
        <v>999279.07260000019</v>
      </c>
      <c r="C10" s="75">
        <v>1728000</v>
      </c>
      <c r="D10" s="75">
        <v>3006000</v>
      </c>
      <c r="E10" s="75">
        <v>2248000</v>
      </c>
      <c r="F10" s="75">
        <v>1533000</v>
      </c>
      <c r="G10" s="22">
        <f t="shared" si="0"/>
        <v>8515000</v>
      </c>
      <c r="H10" s="22">
        <f t="shared" si="1"/>
        <v>1169888.6078350113</v>
      </c>
      <c r="I10" s="22">
        <f t="shared" si="3"/>
        <v>7345111.3921649884</v>
      </c>
    </row>
    <row r="11" spans="1:9" ht="15.75" customHeight="1" x14ac:dyDescent="0.25">
      <c r="A11" s="92" t="str">
        <f t="shared" si="2"/>
        <v/>
      </c>
      <c r="B11" s="74">
        <v>1011141.1170000002</v>
      </c>
      <c r="C11" s="75">
        <v>1758000</v>
      </c>
      <c r="D11" s="75">
        <v>3063000</v>
      </c>
      <c r="E11" s="75">
        <v>2331000</v>
      </c>
      <c r="F11" s="75">
        <v>1582000</v>
      </c>
      <c r="G11" s="22">
        <f t="shared" si="0"/>
        <v>8734000</v>
      </c>
      <c r="H11" s="22">
        <f t="shared" si="1"/>
        <v>1183775.8901665485</v>
      </c>
      <c r="I11" s="22">
        <f t="shared" si="3"/>
        <v>7550224.109833451</v>
      </c>
    </row>
    <row r="12" spans="1:9" ht="15.75" customHeight="1" x14ac:dyDescent="0.25">
      <c r="A12" s="92" t="str">
        <f t="shared" si="2"/>
        <v/>
      </c>
      <c r="B12" s="74">
        <v>1022664.936</v>
      </c>
      <c r="C12" s="75">
        <v>1792000</v>
      </c>
      <c r="D12" s="75">
        <v>3119000</v>
      </c>
      <c r="E12" s="75">
        <v>2411000</v>
      </c>
      <c r="F12" s="75">
        <v>1634000</v>
      </c>
      <c r="G12" s="22">
        <f t="shared" si="0"/>
        <v>8956000</v>
      </c>
      <c r="H12" s="22">
        <f t="shared" si="1"/>
        <v>1197267.200989035</v>
      </c>
      <c r="I12" s="22">
        <f t="shared" si="3"/>
        <v>7758732.799010965</v>
      </c>
    </row>
    <row r="13" spans="1:9" ht="15.75" customHeight="1" x14ac:dyDescent="0.25">
      <c r="A13" s="92" t="str">
        <f t="shared" si="2"/>
        <v/>
      </c>
      <c r="B13" s="74">
        <v>1475000</v>
      </c>
      <c r="C13" s="75">
        <v>2376000</v>
      </c>
      <c r="D13" s="75">
        <v>1635000</v>
      </c>
      <c r="E13" s="75">
        <v>1162000</v>
      </c>
      <c r="F13" s="75">
        <v>0.12571694575</v>
      </c>
      <c r="G13" s="22">
        <f t="shared" si="0"/>
        <v>5173000.1257169461</v>
      </c>
      <c r="H13" s="22">
        <f t="shared" si="1"/>
        <v>1726830.6160629201</v>
      </c>
      <c r="I13" s="22">
        <f t="shared" si="3"/>
        <v>3446169.509654026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0.77599999999999991</v>
      </c>
      <c r="G5" s="121">
        <f>food_insecure</f>
        <v>0.77599999999999991</v>
      </c>
      <c r="H5" s="121">
        <f>food_insecure</f>
        <v>0.77599999999999991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0.77599999999999991</v>
      </c>
      <c r="G7" s="121">
        <f>food_insecure</f>
        <v>0.77599999999999991</v>
      </c>
      <c r="H7" s="121">
        <f>food_insecure</f>
        <v>0.77599999999999991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0.12571694575</v>
      </c>
    </row>
    <row r="4" spans="1:8" ht="15.75" customHeight="1" x14ac:dyDescent="0.25">
      <c r="B4" s="24" t="s">
        <v>7</v>
      </c>
      <c r="C4" s="76">
        <v>0.13631976934400725</v>
      </c>
    </row>
    <row r="5" spans="1:8" ht="15.75" customHeight="1" x14ac:dyDescent="0.25">
      <c r="B5" s="24" t="s">
        <v>8</v>
      </c>
      <c r="C5" s="76">
        <v>0.14664015021576443</v>
      </c>
    </row>
    <row r="6" spans="1:8" ht="15.75" customHeight="1" x14ac:dyDescent="0.25">
      <c r="B6" s="24" t="s">
        <v>10</v>
      </c>
      <c r="C6" s="76">
        <v>7.7868420684646222E-2</v>
      </c>
    </row>
    <row r="7" spans="1:8" ht="15.75" customHeight="1" x14ac:dyDescent="0.25">
      <c r="B7" s="24" t="s">
        <v>13</v>
      </c>
      <c r="C7" s="76">
        <v>0.17463892471430045</v>
      </c>
    </row>
    <row r="8" spans="1:8" ht="15.75" customHeight="1" x14ac:dyDescent="0.25">
      <c r="B8" s="24" t="s">
        <v>14</v>
      </c>
      <c r="C8" s="76">
        <v>1.3132975783572212E-2</v>
      </c>
    </row>
    <row r="9" spans="1:8" ht="15.75" customHeight="1" x14ac:dyDescent="0.25">
      <c r="B9" s="24" t="s">
        <v>27</v>
      </c>
      <c r="C9" s="76">
        <v>7.245041426342555E-2</v>
      </c>
    </row>
    <row r="10" spans="1:8" ht="15.75" customHeight="1" x14ac:dyDescent="0.25">
      <c r="B10" s="24" t="s">
        <v>15</v>
      </c>
      <c r="C10" s="76">
        <v>0.25323239924428387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0.28718070653172201</v>
      </c>
      <c r="D14" s="76">
        <v>0.28718070653172201</v>
      </c>
      <c r="E14" s="76">
        <v>0.28849737720910001</v>
      </c>
      <c r="F14" s="76">
        <v>0.28849737720910001</v>
      </c>
    </row>
    <row r="15" spans="1:8" ht="15.75" customHeight="1" x14ac:dyDescent="0.25">
      <c r="B15" s="24" t="s">
        <v>16</v>
      </c>
      <c r="C15" s="76">
        <v>0.23661132486714803</v>
      </c>
      <c r="D15" s="76">
        <v>0.23661132486714803</v>
      </c>
      <c r="E15" s="76">
        <v>0.13690758908029699</v>
      </c>
      <c r="F15" s="76">
        <v>0.13690758908029699</v>
      </c>
    </row>
    <row r="16" spans="1:8" ht="15.75" customHeight="1" x14ac:dyDescent="0.25">
      <c r="B16" s="24" t="s">
        <v>17</v>
      </c>
      <c r="C16" s="76">
        <v>2.9013541418954701E-2</v>
      </c>
      <c r="D16" s="76">
        <v>2.9013541418954701E-2</v>
      </c>
      <c r="E16" s="76">
        <v>2.5319815349009001E-2</v>
      </c>
      <c r="F16" s="76">
        <v>2.5319815349009001E-2</v>
      </c>
    </row>
    <row r="17" spans="1:8" ht="15.75" customHeight="1" x14ac:dyDescent="0.25">
      <c r="B17" s="24" t="s">
        <v>18</v>
      </c>
      <c r="C17" s="76">
        <v>2.1485211894065302E-2</v>
      </c>
      <c r="D17" s="76">
        <v>2.1485211894065302E-2</v>
      </c>
      <c r="E17" s="76">
        <v>5.9399648944377097E-2</v>
      </c>
      <c r="F17" s="76">
        <v>5.9399648944377097E-2</v>
      </c>
    </row>
    <row r="18" spans="1:8" ht="15.75" customHeight="1" x14ac:dyDescent="0.25">
      <c r="B18" s="24" t="s">
        <v>19</v>
      </c>
      <c r="C18" s="76">
        <v>4.00229383063039E-2</v>
      </c>
      <c r="D18" s="76">
        <v>4.00229383063039E-2</v>
      </c>
      <c r="E18" s="76">
        <v>4.9824612895110205E-2</v>
      </c>
      <c r="F18" s="76">
        <v>4.9824612895110205E-2</v>
      </c>
    </row>
    <row r="19" spans="1:8" ht="15.75" customHeight="1" x14ac:dyDescent="0.25">
      <c r="B19" s="24" t="s">
        <v>20</v>
      </c>
      <c r="C19" s="76">
        <v>2.4239665090876595E-2</v>
      </c>
      <c r="D19" s="76">
        <v>2.4239665090876595E-2</v>
      </c>
      <c r="E19" s="76">
        <v>2.85182278657585E-2</v>
      </c>
      <c r="F19" s="76">
        <v>2.85182278657585E-2</v>
      </c>
    </row>
    <row r="20" spans="1:8" ht="15.75" customHeight="1" x14ac:dyDescent="0.25">
      <c r="B20" s="24" t="s">
        <v>21</v>
      </c>
      <c r="C20" s="76">
        <v>9.2714043333899897E-3</v>
      </c>
      <c r="D20" s="76">
        <v>9.2714043333899897E-3</v>
      </c>
      <c r="E20" s="76">
        <v>5.0143138692262104E-3</v>
      </c>
      <c r="F20" s="76">
        <v>5.0143138692262104E-3</v>
      </c>
    </row>
    <row r="21" spans="1:8" ht="15.75" customHeight="1" x14ac:dyDescent="0.25">
      <c r="B21" s="24" t="s">
        <v>22</v>
      </c>
      <c r="C21" s="76">
        <v>1.7750442347878301E-2</v>
      </c>
      <c r="D21" s="76">
        <v>1.7750442347878301E-2</v>
      </c>
      <c r="E21" s="76">
        <v>4.5565981181656501E-2</v>
      </c>
      <c r="F21" s="76">
        <v>4.5565981181656501E-2</v>
      </c>
    </row>
    <row r="22" spans="1:8" ht="15.75" customHeight="1" x14ac:dyDescent="0.25">
      <c r="B22" s="24" t="s">
        <v>23</v>
      </c>
      <c r="C22" s="76">
        <v>0.33442476520966125</v>
      </c>
      <c r="D22" s="76">
        <v>0.33442476520966125</v>
      </c>
      <c r="E22" s="76">
        <v>0.36095243360546547</v>
      </c>
      <c r="F22" s="76">
        <v>0.36095243360546547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8.8000000000000009E-2</v>
      </c>
    </row>
    <row r="27" spans="1:8" ht="15.75" customHeight="1" x14ac:dyDescent="0.25">
      <c r="B27" s="24" t="s">
        <v>39</v>
      </c>
      <c r="C27" s="76">
        <v>9.0000000000000011E-3</v>
      </c>
    </row>
    <row r="28" spans="1:8" ht="15.75" customHeight="1" x14ac:dyDescent="0.25">
      <c r="B28" s="24" t="s">
        <v>40</v>
      </c>
      <c r="C28" s="76">
        <v>0.15679999999999999</v>
      </c>
    </row>
    <row r="29" spans="1:8" ht="15.75" customHeight="1" x14ac:dyDescent="0.25">
      <c r="B29" s="24" t="s">
        <v>41</v>
      </c>
      <c r="C29" s="76">
        <v>0.16879999999999998</v>
      </c>
    </row>
    <row r="30" spans="1:8" ht="15.75" customHeight="1" x14ac:dyDescent="0.25">
      <c r="B30" s="24" t="s">
        <v>42</v>
      </c>
      <c r="C30" s="76">
        <v>0.10589999999999999</v>
      </c>
    </row>
    <row r="31" spans="1:8" ht="15.75" customHeight="1" x14ac:dyDescent="0.25">
      <c r="B31" s="24" t="s">
        <v>43</v>
      </c>
      <c r="C31" s="76">
        <v>0.1104</v>
      </c>
    </row>
    <row r="32" spans="1:8" ht="15.75" customHeight="1" x14ac:dyDescent="0.25">
      <c r="B32" s="24" t="s">
        <v>44</v>
      </c>
      <c r="C32" s="76">
        <v>1.89E-2</v>
      </c>
    </row>
    <row r="33" spans="2:3" ht="15.75" customHeight="1" x14ac:dyDescent="0.25">
      <c r="B33" s="24" t="s">
        <v>45</v>
      </c>
      <c r="C33" s="76">
        <v>8.4900000000000003E-2</v>
      </c>
    </row>
    <row r="34" spans="2:3" ht="15.75" customHeight="1" x14ac:dyDescent="0.25">
      <c r="B34" s="24" t="s">
        <v>46</v>
      </c>
      <c r="C34" s="76">
        <v>0.25730000000223519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0.54095916402116406</v>
      </c>
      <c r="D2" s="77">
        <v>0.54979999999999996</v>
      </c>
      <c r="E2" s="77">
        <v>0.37929999999999997</v>
      </c>
      <c r="F2" s="77">
        <v>0.27649999999999997</v>
      </c>
      <c r="G2" s="77">
        <v>0.221</v>
      </c>
    </row>
    <row r="3" spans="1:15" ht="15.75" customHeight="1" x14ac:dyDescent="0.25">
      <c r="A3" s="5"/>
      <c r="B3" s="11" t="s">
        <v>118</v>
      </c>
      <c r="C3" s="77">
        <v>0.20579999999999998</v>
      </c>
      <c r="D3" s="77">
        <v>0.20569999999999999</v>
      </c>
      <c r="E3" s="77">
        <v>0.20100000000000001</v>
      </c>
      <c r="F3" s="77">
        <v>0.19600000000000001</v>
      </c>
      <c r="G3" s="77">
        <v>0.2223</v>
      </c>
    </row>
    <row r="4" spans="1:15" ht="15.75" customHeight="1" x14ac:dyDescent="0.25">
      <c r="A4" s="5"/>
      <c r="B4" s="11" t="s">
        <v>116</v>
      </c>
      <c r="C4" s="78">
        <v>0.1303</v>
      </c>
      <c r="D4" s="78">
        <v>0.13039999999999999</v>
      </c>
      <c r="E4" s="78">
        <v>0.20910000000000001</v>
      </c>
      <c r="F4" s="78">
        <v>0.2394</v>
      </c>
      <c r="G4" s="78">
        <v>0.26390000000000002</v>
      </c>
    </row>
    <row r="5" spans="1:15" ht="15.75" customHeight="1" x14ac:dyDescent="0.25">
      <c r="A5" s="5"/>
      <c r="B5" s="11" t="s">
        <v>119</v>
      </c>
      <c r="C5" s="78">
        <v>0.1139</v>
      </c>
      <c r="D5" s="78">
        <v>0.114</v>
      </c>
      <c r="E5" s="78">
        <v>0.21059999999999998</v>
      </c>
      <c r="F5" s="78">
        <v>0.28809999999999997</v>
      </c>
      <c r="G5" s="78">
        <v>0.2928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0.70340000000000003</v>
      </c>
      <c r="D8" s="77">
        <v>0.70340000000000003</v>
      </c>
      <c r="E8" s="77">
        <v>0.53210000000000002</v>
      </c>
      <c r="F8" s="77">
        <v>0.58189999999999997</v>
      </c>
      <c r="G8" s="77">
        <v>0.64749999999999996</v>
      </c>
    </row>
    <row r="9" spans="1:15" ht="15.75" customHeight="1" x14ac:dyDescent="0.25">
      <c r="B9" s="7" t="s">
        <v>121</v>
      </c>
      <c r="C9" s="77">
        <v>0.1366</v>
      </c>
      <c r="D9" s="77">
        <v>0.1366</v>
      </c>
      <c r="E9" s="77">
        <v>0.26229999999999998</v>
      </c>
      <c r="F9" s="77">
        <v>0.23760000000000001</v>
      </c>
      <c r="G9" s="77">
        <v>0.23139999999999999</v>
      </c>
    </row>
    <row r="10" spans="1:15" ht="15.75" customHeight="1" x14ac:dyDescent="0.25">
      <c r="B10" s="7" t="s">
        <v>122</v>
      </c>
      <c r="C10" s="78">
        <v>8.2200000000000009E-2</v>
      </c>
      <c r="D10" s="78">
        <v>8.2200000000000009E-2</v>
      </c>
      <c r="E10" s="78">
        <v>0.13830000000000001</v>
      </c>
      <c r="F10" s="78">
        <v>0.1186</v>
      </c>
      <c r="G10" s="78">
        <v>8.1699999999999995E-2</v>
      </c>
    </row>
    <row r="11" spans="1:15" ht="15.75" customHeight="1" x14ac:dyDescent="0.25">
      <c r="B11" s="7" t="s">
        <v>123</v>
      </c>
      <c r="C11" s="78">
        <v>7.7699999999999991E-2</v>
      </c>
      <c r="D11" s="78">
        <v>7.7699999999999991E-2</v>
      </c>
      <c r="E11" s="78">
        <v>6.7299999999999999E-2</v>
      </c>
      <c r="F11" s="78">
        <v>6.1900000000000004E-2</v>
      </c>
      <c r="G11" s="78">
        <v>3.9399999999999998E-2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0.78465574125000004</v>
      </c>
      <c r="D14" s="79">
        <v>0.77095435153199998</v>
      </c>
      <c r="E14" s="79">
        <v>0.77095435153199998</v>
      </c>
      <c r="F14" s="79">
        <v>0.43645716483000002</v>
      </c>
      <c r="G14" s="79">
        <v>0.43645716483000002</v>
      </c>
      <c r="H14" s="80">
        <v>0.35871000000000003</v>
      </c>
      <c r="I14" s="80">
        <v>0.35871000000000003</v>
      </c>
      <c r="J14" s="80">
        <v>0.35871000000000003</v>
      </c>
      <c r="K14" s="80">
        <v>0.35871000000000003</v>
      </c>
      <c r="L14" s="80">
        <v>0.36854999999999999</v>
      </c>
      <c r="M14" s="80">
        <v>0.36854999999999999</v>
      </c>
      <c r="N14" s="80">
        <v>0.36854999999999999</v>
      </c>
      <c r="O14" s="80">
        <v>0.36854999999999999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0.41099271906940049</v>
      </c>
      <c r="D15" s="77">
        <f t="shared" si="0"/>
        <v>0.40381610502174237</v>
      </c>
      <c r="E15" s="77">
        <f t="shared" si="0"/>
        <v>0.40381610502174237</v>
      </c>
      <c r="F15" s="77">
        <f t="shared" si="0"/>
        <v>0.22861072378702005</v>
      </c>
      <c r="G15" s="77">
        <f t="shared" si="0"/>
        <v>0.22861072378702005</v>
      </c>
      <c r="H15" s="77">
        <f t="shared" si="0"/>
        <v>0.18788774555134838</v>
      </c>
      <c r="I15" s="77">
        <f t="shared" si="0"/>
        <v>0.18788774555134838</v>
      </c>
      <c r="J15" s="77">
        <f t="shared" si="0"/>
        <v>0.18788774555134838</v>
      </c>
      <c r="K15" s="77">
        <f t="shared" si="0"/>
        <v>0.18788774555134838</v>
      </c>
      <c r="L15" s="77">
        <f t="shared" si="0"/>
        <v>0.19304181267026133</v>
      </c>
      <c r="M15" s="77">
        <f t="shared" si="0"/>
        <v>0.19304181267026133</v>
      </c>
      <c r="N15" s="77">
        <f t="shared" si="0"/>
        <v>0.19304181267026133</v>
      </c>
      <c r="O15" s="77">
        <f t="shared" si="0"/>
        <v>0.19304181267026133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0.68140000000000001</v>
      </c>
      <c r="D2" s="78">
        <v>0.46639999999999998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0.20199999999999999</v>
      </c>
      <c r="D3" s="78">
        <v>0.2213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0.11220000000000001</v>
      </c>
      <c r="D4" s="78">
        <v>0.30760000000000004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4.4000000000000705E-3</v>
      </c>
      <c r="D5" s="77">
        <f t="shared" ref="D5:G5" si="0">1-SUM(D2:D4)</f>
        <v>4.6999999999999265E-3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0.50280000000000002</v>
      </c>
      <c r="D2" s="28">
        <v>0.50459999999999994</v>
      </c>
      <c r="E2" s="28">
        <v>0.50470000000000004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0.14600000000000002</v>
      </c>
      <c r="D4" s="28">
        <v>0.1459</v>
      </c>
      <c r="E4" s="28">
        <v>0.1459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0.77095435153199998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0.35871000000000003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0.36854999999999999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0.46639999999999998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44.2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3.53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36.21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1.36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1.1299999999999999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1.1299999999999999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1.1299999999999999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1.1299999999999999</v>
      </c>
      <c r="E13" s="86" t="s">
        <v>201</v>
      </c>
    </row>
    <row r="14" spans="1:5" ht="15.75" customHeight="1" x14ac:dyDescent="0.25">
      <c r="A14" s="11" t="s">
        <v>189</v>
      </c>
      <c r="B14" s="85">
        <v>5.5999999999999994E-2</v>
      </c>
      <c r="C14" s="85">
        <v>0.95</v>
      </c>
      <c r="D14" s="86">
        <v>14.99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14.99</v>
      </c>
      <c r="E15" s="86" t="s">
        <v>201</v>
      </c>
    </row>
    <row r="16" spans="1:5" ht="15.75" customHeight="1" x14ac:dyDescent="0.25">
      <c r="A16" s="53" t="s">
        <v>57</v>
      </c>
      <c r="B16" s="85">
        <v>0.223</v>
      </c>
      <c r="C16" s="85">
        <v>0.95</v>
      </c>
      <c r="D16" s="86">
        <v>0.21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0.38400000000000001</v>
      </c>
      <c r="C18" s="85">
        <v>0.95</v>
      </c>
      <c r="D18" s="86">
        <v>1.1000000000000001</v>
      </c>
      <c r="E18" s="86" t="s">
        <v>201</v>
      </c>
    </row>
    <row r="19" spans="1:5" ht="15.75" customHeight="1" x14ac:dyDescent="0.25">
      <c r="A19" s="53" t="s">
        <v>174</v>
      </c>
      <c r="B19" s="85">
        <v>0.18600000000000003</v>
      </c>
      <c r="C19" s="85">
        <f>(1-food_insecure)*0.95</f>
        <v>0.21280000000000007</v>
      </c>
      <c r="D19" s="86">
        <v>1.1000000000000001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1.04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25.53</v>
      </c>
      <c r="E22" s="86" t="s">
        <v>201</v>
      </c>
    </row>
    <row r="23" spans="1:5" ht="15.75" customHeight="1" x14ac:dyDescent="0.25">
      <c r="A23" s="53" t="s">
        <v>34</v>
      </c>
      <c r="B23" s="85">
        <v>0.79500000000000004</v>
      </c>
      <c r="C23" s="85">
        <v>0.95</v>
      </c>
      <c r="D23" s="86">
        <v>4.91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21.68</v>
      </c>
      <c r="E24" s="86" t="s">
        <v>201</v>
      </c>
    </row>
    <row r="25" spans="1:5" ht="15.75" customHeight="1" x14ac:dyDescent="0.25">
      <c r="A25" s="53" t="s">
        <v>87</v>
      </c>
      <c r="B25" s="85">
        <v>0.22399999999999998</v>
      </c>
      <c r="C25" s="85">
        <v>0.95</v>
      </c>
      <c r="D25" s="86">
        <v>21.67</v>
      </c>
      <c r="E25" s="86" t="s">
        <v>201</v>
      </c>
    </row>
    <row r="26" spans="1:5" ht="15.75" customHeight="1" x14ac:dyDescent="0.25">
      <c r="A26" s="53" t="s">
        <v>137</v>
      </c>
      <c r="B26" s="85">
        <v>7.5999999999999998E-2</v>
      </c>
      <c r="C26" s="85">
        <v>0.95</v>
      </c>
      <c r="D26" s="86">
        <v>4.8099999999999996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21.68</v>
      </c>
      <c r="E27" s="86" t="s">
        <v>201</v>
      </c>
    </row>
    <row r="28" spans="1:5" ht="15.75" customHeight="1" x14ac:dyDescent="0.25">
      <c r="A28" s="53" t="s">
        <v>84</v>
      </c>
      <c r="B28" s="85">
        <v>0.44500000000000001</v>
      </c>
      <c r="C28" s="85">
        <v>0.95</v>
      </c>
      <c r="D28" s="86">
        <v>0.65</v>
      </c>
      <c r="E28" s="86" t="s">
        <v>201</v>
      </c>
    </row>
    <row r="29" spans="1:5" ht="15.75" customHeight="1" x14ac:dyDescent="0.25">
      <c r="A29" s="53" t="s">
        <v>58</v>
      </c>
      <c r="B29" s="85">
        <v>0.18600000000000003</v>
      </c>
      <c r="C29" s="85">
        <v>0.95</v>
      </c>
      <c r="D29" s="86">
        <v>62.72</v>
      </c>
      <c r="E29" s="86" t="s">
        <v>201</v>
      </c>
    </row>
    <row r="30" spans="1:5" ht="15.75" customHeight="1" x14ac:dyDescent="0.25">
      <c r="A30" s="53" t="s">
        <v>67</v>
      </c>
      <c r="B30" s="85">
        <v>1.1000000000000001E-2</v>
      </c>
      <c r="C30" s="85">
        <v>0.95</v>
      </c>
      <c r="D30" s="86">
        <v>181.43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192.32</v>
      </c>
      <c r="E31" s="86" t="s">
        <v>201</v>
      </c>
    </row>
    <row r="32" spans="1:5" ht="15.75" customHeight="1" x14ac:dyDescent="0.25">
      <c r="A32" s="53" t="s">
        <v>28</v>
      </c>
      <c r="B32" s="85">
        <v>0.67200000000000004</v>
      </c>
      <c r="C32" s="85">
        <v>0.95</v>
      </c>
      <c r="D32" s="86">
        <v>0.39</v>
      </c>
      <c r="E32" s="86" t="s">
        <v>201</v>
      </c>
    </row>
    <row r="33" spans="1:6" ht="15.75" customHeight="1" x14ac:dyDescent="0.25">
      <c r="A33" s="53" t="s">
        <v>83</v>
      </c>
      <c r="B33" s="85">
        <v>0.04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0.39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0.105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0.54400000000000004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0.193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0.03</v>
      </c>
      <c r="C38" s="85">
        <v>0.95</v>
      </c>
      <c r="D38" s="86">
        <v>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2020-09-23T14:10:46Z</dcterms:modified>
</cp:coreProperties>
</file>