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657B8EF3-2D96-4FC5-83E0-363974F3F0BD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<sst xmlns="http://schemas.openxmlformats.org/spreadsheetml/2006/main" count="1117" uniqueCount="272">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</sst>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288675</v>
      </c>
    </row>
    <row r="8" spans="1:3" ht="15" customHeight="1" x14ac:dyDescent="0.25">
      <c r="B8" s="7" t="s">
        <v>106</v>
      </c>
      <c r="C8" s="66">
        <v>0.14699999999999999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0.447736206054688</v>
      </c>
    </row>
    <row r="11" spans="1:3" ht="15" customHeight="1" x14ac:dyDescent="0.25">
      <c r="B11" s="7" t="s">
        <v>108</v>
      </c>
      <c r="C11" s="66">
        <v>0.74400000000000011</v>
      </c>
    </row>
    <row r="12" spans="1:3" ht="15" customHeight="1" x14ac:dyDescent="0.25">
      <c r="B12" s="7" t="s">
        <v>109</v>
      </c>
      <c r="C12" s="66">
        <v>0.89400000000000002</v>
      </c>
    </row>
    <row r="13" spans="1:3" ht="15" customHeight="1" x14ac:dyDescent="0.25">
      <c r="B13" s="7" t="s">
        <v>110</v>
      </c>
      <c r="C13" s="66">
        <v>0.23899999999999999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0.1454</v>
      </c>
    </row>
    <row r="24" spans="1:3" ht="15" customHeight="1" x14ac:dyDescent="0.25">
      <c r="B24" s="20" t="s">
        <v>102</v>
      </c>
      <c r="C24" s="67">
        <v>0.49180000000000001</v>
      </c>
    </row>
    <row r="25" spans="1:3" ht="15" customHeight="1" x14ac:dyDescent="0.25">
      <c r="B25" s="20" t="s">
        <v>103</v>
      </c>
      <c r="C25" s="67">
        <v>0.28089999999999998</v>
      </c>
    </row>
    <row r="26" spans="1:3" ht="15" customHeight="1" x14ac:dyDescent="0.25">
      <c r="B26" s="20" t="s">
        <v>104</v>
      </c>
      <c r="C26" s="67">
        <v>8.1900000000000001E-2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0.39200000000000002</v>
      </c>
    </row>
    <row r="30" spans="1:3" ht="14.25" customHeight="1" x14ac:dyDescent="0.25">
      <c r="B30" s="30" t="s">
        <v>76</v>
      </c>
      <c r="C30" s="69">
        <v>2.7999999999999997E-2</v>
      </c>
    </row>
    <row r="31" spans="1:3" ht="14.25" customHeight="1" x14ac:dyDescent="0.25">
      <c r="B31" s="30" t="s">
        <v>77</v>
      </c>
      <c r="C31" s="69">
        <v>5.7999999999999996E-2</v>
      </c>
    </row>
    <row r="32" spans="1:3" ht="14.25" customHeight="1" x14ac:dyDescent="0.25">
      <c r="B32" s="30" t="s">
        <v>78</v>
      </c>
      <c r="C32" s="69">
        <v>0.52200000001490121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37.9</v>
      </c>
    </row>
    <row r="38" spans="1:5" ht="15" customHeight="1" x14ac:dyDescent="0.25">
      <c r="B38" s="16" t="s">
        <v>91</v>
      </c>
      <c r="C38" s="68">
        <v>66.5</v>
      </c>
      <c r="D38" s="17"/>
      <c r="E38" s="18"/>
    </row>
    <row r="39" spans="1:5" ht="15" customHeight="1" x14ac:dyDescent="0.25">
      <c r="B39" s="16" t="s">
        <v>90</v>
      </c>
      <c r="C39" s="68">
        <v>85.9</v>
      </c>
      <c r="D39" s="17"/>
      <c r="E39" s="17"/>
    </row>
    <row r="40" spans="1:5" ht="15" customHeight="1" x14ac:dyDescent="0.25">
      <c r="B40" s="16" t="s">
        <v>171</v>
      </c>
      <c r="C40" s="68">
        <v>4.87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19.5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1.9140000000000001E-2</v>
      </c>
      <c r="D45" s="17"/>
    </row>
    <row r="46" spans="1:5" ht="15.75" customHeight="1" x14ac:dyDescent="0.25">
      <c r="B46" s="16" t="s">
        <v>11</v>
      </c>
      <c r="C46" s="67">
        <v>9.9990000000000009E-2</v>
      </c>
      <c r="D46" s="17"/>
    </row>
    <row r="47" spans="1:5" ht="15.75" customHeight="1" x14ac:dyDescent="0.25">
      <c r="B47" s="16" t="s">
        <v>12</v>
      </c>
      <c r="C47" s="67">
        <v>0.19765999999999997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0.68320999999999998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2.7991136791725002</v>
      </c>
      <c r="D51" s="17"/>
    </row>
    <row r="52" spans="1:4" ht="15" customHeight="1" x14ac:dyDescent="0.25">
      <c r="B52" s="16" t="s">
        <v>125</v>
      </c>
      <c r="C52" s="65">
        <v>2.69680719593</v>
      </c>
    </row>
    <row r="53" spans="1:4" ht="15.75" customHeight="1" x14ac:dyDescent="0.25">
      <c r="B53" s="16" t="s">
        <v>126</v>
      </c>
      <c r="C53" s="65">
        <v>2.69680719593</v>
      </c>
    </row>
    <row r="54" spans="1:4" ht="15.75" customHeight="1" x14ac:dyDescent="0.25">
      <c r="B54" s="16" t="s">
        <v>127</v>
      </c>
      <c r="C54" s="65">
        <v>1.60862787974</v>
      </c>
    </row>
    <row r="55" spans="1:4" ht="15.75" customHeight="1" x14ac:dyDescent="0.25">
      <c r="B55" s="16" t="s">
        <v>128</v>
      </c>
      <c r="C55" s="65">
        <v>1.60862787974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0.4519504239805931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2.7991136791725002</v>
      </c>
      <c r="C2" s="26">
        <f>'Baseline year population inputs'!C52</f>
        <v>2.69680719593</v>
      </c>
      <c r="D2" s="26">
        <f>'Baseline year population inputs'!C53</f>
        <v>2.69680719593</v>
      </c>
      <c r="E2" s="26">
        <f>'Baseline year population inputs'!C54</f>
        <v>1.60862787974</v>
      </c>
      <c r="F2" s="26">
        <f>'Baseline year population inputs'!C55</f>
        <v>1.60862787974</v>
      </c>
    </row>
    <row r="3" spans="1:6" ht="15.75" customHeight="1" x14ac:dyDescent="0.25">
      <c r="A3" s="3" t="s">
        <v>65</v>
      </c>
      <c r="B3" s="26">
        <f>frac_mam_1month * 2.6</f>
        <v>0.10815999999999999</v>
      </c>
      <c r="C3" s="26">
        <f>frac_mam_1_5months * 2.6</f>
        <v>0.10815999999999999</v>
      </c>
      <c r="D3" s="26">
        <f>frac_mam_6_11months * 2.6</f>
        <v>8.294E-2</v>
      </c>
      <c r="E3" s="26">
        <f>frac_mam_12_23months * 2.6</f>
        <v>0.11101999999999999</v>
      </c>
      <c r="F3" s="26">
        <f>frac_mam_24_59months * 2.6</f>
        <v>3.2500000000000001E-2</v>
      </c>
    </row>
    <row r="4" spans="1:6" ht="15.75" customHeight="1" x14ac:dyDescent="0.25">
      <c r="A4" s="3" t="s">
        <v>66</v>
      </c>
      <c r="B4" s="26">
        <f>frac_sam_1month * 2.6</f>
        <v>2.2416679999999998E-2</v>
      </c>
      <c r="C4" s="26">
        <f>frac_sam_1_5months * 2.6</f>
        <v>2.2416679999999998E-2</v>
      </c>
      <c r="D4" s="26">
        <f>frac_sam_6_11months * 2.6</f>
        <v>6.1879999999999998E-2</v>
      </c>
      <c r="E4" s="26">
        <f>frac_sam_12_23months * 2.6</f>
        <v>2.8860000000000004E-2</v>
      </c>
      <c r="F4" s="26">
        <f>frac_sam_24_59months * 2.6</f>
        <v>5.0895000000000003E-3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0.14699999999999999</v>
      </c>
      <c r="E2" s="93">
        <f>food_insecure</f>
        <v>0.14699999999999999</v>
      </c>
      <c r="F2" s="93">
        <f>food_insecure</f>
        <v>0.14699999999999999</v>
      </c>
      <c r="G2" s="93">
        <f>food_insecure</f>
        <v>0.14699999999999999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0.89400000000000002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0.14699999999999999</v>
      </c>
      <c r="F5" s="93">
        <f>food_insecure</f>
        <v>0.14699999999999999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2.7991136791725002</v>
      </c>
      <c r="D7" s="93">
        <f>diarrhoea_1_5mo</f>
        <v>2.69680719593</v>
      </c>
      <c r="E7" s="93">
        <f>diarrhoea_6_11mo</f>
        <v>2.69680719593</v>
      </c>
      <c r="F7" s="93">
        <f>diarrhoea_12_23mo</f>
        <v>1.60862787974</v>
      </c>
      <c r="G7" s="93">
        <f>diarrhoea_24_59mo</f>
        <v>1.60862787974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0.14699999999999999</v>
      </c>
      <c r="F8" s="93">
        <f>food_insecure</f>
        <v>0.14699999999999999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2.7991136791725002</v>
      </c>
      <c r="D12" s="93">
        <f>diarrhoea_1_5mo</f>
        <v>2.69680719593</v>
      </c>
      <c r="E12" s="93">
        <f>diarrhoea_6_11mo</f>
        <v>2.69680719593</v>
      </c>
      <c r="F12" s="93">
        <f>diarrhoea_12_23mo</f>
        <v>1.60862787974</v>
      </c>
      <c r="G12" s="93">
        <f>diarrhoea_24_59mo</f>
        <v>1.60862787974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0.14699999999999999</v>
      </c>
      <c r="I15" s="93">
        <f>food_insecure</f>
        <v>0.14699999999999999</v>
      </c>
      <c r="J15" s="93">
        <f>food_insecure</f>
        <v>0.14699999999999999</v>
      </c>
      <c r="K15" s="93">
        <f>food_insecure</f>
        <v>0.14699999999999999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0.74400000000000011</v>
      </c>
      <c r="I18" s="93">
        <f>frac_PW_health_facility</f>
        <v>0.74400000000000011</v>
      </c>
      <c r="J18" s="93">
        <f>frac_PW_health_facility</f>
        <v>0.74400000000000011</v>
      </c>
      <c r="K18" s="93">
        <f>frac_PW_health_facility</f>
        <v>0.74400000000000011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0.23899999999999999</v>
      </c>
      <c r="M24" s="93">
        <f>famplan_unmet_need</f>
        <v>0.23899999999999999</v>
      </c>
      <c r="N24" s="93">
        <f>famplan_unmet_need</f>
        <v>0.23899999999999999</v>
      </c>
      <c r="O24" s="93">
        <f>famplan_unmet_need</f>
        <v>0.23899999999999999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0.28765764235229468</v>
      </c>
      <c r="M25" s="93">
        <f>(1-food_insecure)*(0.49)+food_insecure*(0.7)</f>
        <v>0.52086999999999994</v>
      </c>
      <c r="N25" s="93">
        <f>(1-food_insecure)*(0.49)+food_insecure*(0.7)</f>
        <v>0.52086999999999994</v>
      </c>
      <c r="O25" s="93">
        <f>(1-food_insecure)*(0.49)+food_insecure*(0.7)</f>
        <v>0.52086999999999994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0.12328184672241198</v>
      </c>
      <c r="M26" s="93">
        <f>(1-food_insecure)*(0.21)+food_insecure*(0.3)</f>
        <v>0.22322999999999998</v>
      </c>
      <c r="N26" s="93">
        <f>(1-food_insecure)*(0.21)+food_insecure*(0.3)</f>
        <v>0.22322999999999998</v>
      </c>
      <c r="O26" s="93">
        <f>(1-food_insecure)*(0.21)+food_insecure*(0.3)</f>
        <v>0.22322999999999998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0.14132430487060532</v>
      </c>
      <c r="M27" s="93">
        <f>(1-food_insecure)*(0.3)</f>
        <v>0.25589999999999996</v>
      </c>
      <c r="N27" s="93">
        <f>(1-food_insecure)*(0.3)</f>
        <v>0.25589999999999996</v>
      </c>
      <c r="O27" s="93">
        <f>(1-food_insecure)*(0.3)</f>
        <v>0.25589999999999996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0.44773620605468795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55348</v>
      </c>
      <c r="C2" s="75">
        <v>120000</v>
      </c>
      <c r="D2" s="75">
        <v>233000</v>
      </c>
      <c r="E2" s="75">
        <v>179000</v>
      </c>
      <c r="F2" s="75">
        <v>94000</v>
      </c>
      <c r="G2" s="22">
        <f t="shared" ref="G2:G40" si="0">C2+D2+E2+F2</f>
        <v>626000</v>
      </c>
      <c r="H2" s="22">
        <f t="shared" ref="H2:H40" si="1">(B2 + stillbirth*B2/(1000-stillbirth))/(1-abortion)</f>
        <v>64883.621422333199</v>
      </c>
      <c r="I2" s="22">
        <f>G2-H2</f>
        <v>561116.37857766682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54836</v>
      </c>
      <c r="C3" s="75">
        <v>120000</v>
      </c>
      <c r="D3" s="75">
        <v>234000</v>
      </c>
      <c r="E3" s="75">
        <v>183000</v>
      </c>
      <c r="F3" s="75">
        <v>100000</v>
      </c>
      <c r="G3" s="22">
        <f t="shared" si="0"/>
        <v>637000</v>
      </c>
      <c r="H3" s="22">
        <f t="shared" si="1"/>
        <v>64283.411583346526</v>
      </c>
      <c r="I3" s="22">
        <f t="shared" ref="I3:I15" si="3">G3-H3</f>
        <v>572716.58841665345</v>
      </c>
    </row>
    <row r="4" spans="1:9" ht="15.75" customHeight="1" x14ac:dyDescent="0.25">
      <c r="A4" s="92">
        <f t="shared" si="2"/>
        <v>2022</v>
      </c>
      <c r="B4" s="74">
        <v>54060</v>
      </c>
      <c r="C4" s="75">
        <v>120000</v>
      </c>
      <c r="D4" s="75">
        <v>234000</v>
      </c>
      <c r="E4" s="75">
        <v>186000</v>
      </c>
      <c r="F4" s="75">
        <v>104000</v>
      </c>
      <c r="G4" s="22">
        <f t="shared" si="0"/>
        <v>644000</v>
      </c>
      <c r="H4" s="22">
        <f t="shared" si="1"/>
        <v>63373.718546132339</v>
      </c>
      <c r="I4" s="22">
        <f t="shared" si="3"/>
        <v>580626.28145386768</v>
      </c>
    </row>
    <row r="5" spans="1:9" ht="15.75" customHeight="1" x14ac:dyDescent="0.25">
      <c r="A5" s="92" t="str">
        <f t="shared" si="2"/>
        <v/>
      </c>
      <c r="B5" s="74">
        <v>60550.214999999989</v>
      </c>
      <c r="C5" s="75">
        <v>120000</v>
      </c>
      <c r="D5" s="75">
        <v>234000</v>
      </c>
      <c r="E5" s="75">
        <v>190000</v>
      </c>
      <c r="F5" s="75">
        <v>111000</v>
      </c>
      <c r="G5" s="22">
        <f t="shared" si="0"/>
        <v>655000</v>
      </c>
      <c r="H5" s="22">
        <f t="shared" si="1"/>
        <v>70982.099210466142</v>
      </c>
      <c r="I5" s="22">
        <f t="shared" si="3"/>
        <v>584017.90078953386</v>
      </c>
    </row>
    <row r="6" spans="1:9" ht="15.75" customHeight="1" x14ac:dyDescent="0.25">
      <c r="A6" s="92" t="str">
        <f t="shared" si="2"/>
        <v/>
      </c>
      <c r="B6" s="74">
        <v>60279.549999999996</v>
      </c>
      <c r="C6" s="75">
        <v>121000</v>
      </c>
      <c r="D6" s="75">
        <v>234000</v>
      </c>
      <c r="E6" s="75">
        <v>193000</v>
      </c>
      <c r="F6" s="75">
        <v>117000</v>
      </c>
      <c r="G6" s="22">
        <f t="shared" si="0"/>
        <v>665000</v>
      </c>
      <c r="H6" s="22">
        <f t="shared" si="1"/>
        <v>70664.802733768243</v>
      </c>
      <c r="I6" s="22">
        <f t="shared" si="3"/>
        <v>594335.19726623176</v>
      </c>
    </row>
    <row r="7" spans="1:9" ht="15.75" customHeight="1" x14ac:dyDescent="0.25">
      <c r="A7" s="92" t="str">
        <f t="shared" si="2"/>
        <v/>
      </c>
      <c r="B7" s="74">
        <v>59960.79</v>
      </c>
      <c r="C7" s="75">
        <v>122000</v>
      </c>
      <c r="D7" s="75">
        <v>234000</v>
      </c>
      <c r="E7" s="75">
        <v>196000</v>
      </c>
      <c r="F7" s="75">
        <v>123000</v>
      </c>
      <c r="G7" s="22">
        <f t="shared" si="0"/>
        <v>675000</v>
      </c>
      <c r="H7" s="22">
        <f t="shared" si="1"/>
        <v>70291.125217605368</v>
      </c>
      <c r="I7" s="22">
        <f t="shared" si="3"/>
        <v>604708.87478239462</v>
      </c>
    </row>
    <row r="8" spans="1:9" ht="15.75" customHeight="1" x14ac:dyDescent="0.25">
      <c r="A8" s="92" t="str">
        <f t="shared" si="2"/>
        <v/>
      </c>
      <c r="B8" s="74">
        <v>59839.581000000006</v>
      </c>
      <c r="C8" s="75">
        <v>124000</v>
      </c>
      <c r="D8" s="75">
        <v>234000</v>
      </c>
      <c r="E8" s="75">
        <v>199000</v>
      </c>
      <c r="F8" s="75">
        <v>129000</v>
      </c>
      <c r="G8" s="22">
        <f t="shared" si="0"/>
        <v>686000</v>
      </c>
      <c r="H8" s="22">
        <f t="shared" si="1"/>
        <v>70149.033744219181</v>
      </c>
      <c r="I8" s="22">
        <f t="shared" si="3"/>
        <v>615850.96625578078</v>
      </c>
    </row>
    <row r="9" spans="1:9" ht="15.75" customHeight="1" x14ac:dyDescent="0.25">
      <c r="A9" s="92" t="str">
        <f t="shared" si="2"/>
        <v/>
      </c>
      <c r="B9" s="74">
        <v>59675.509800000007</v>
      </c>
      <c r="C9" s="75">
        <v>127000</v>
      </c>
      <c r="D9" s="75">
        <v>233000</v>
      </c>
      <c r="E9" s="75">
        <v>202000</v>
      </c>
      <c r="F9" s="75">
        <v>135000</v>
      </c>
      <c r="G9" s="22">
        <f t="shared" si="0"/>
        <v>697000</v>
      </c>
      <c r="H9" s="22">
        <f t="shared" si="1"/>
        <v>69956.695563488029</v>
      </c>
      <c r="I9" s="22">
        <f t="shared" si="3"/>
        <v>627043.30443651194</v>
      </c>
    </row>
    <row r="10" spans="1:9" ht="15.75" customHeight="1" x14ac:dyDescent="0.25">
      <c r="A10" s="92" t="str">
        <f t="shared" si="2"/>
        <v/>
      </c>
      <c r="B10" s="74">
        <v>59492.891400000015</v>
      </c>
      <c r="C10" s="75">
        <v>130000</v>
      </c>
      <c r="D10" s="75">
        <v>232000</v>
      </c>
      <c r="E10" s="75">
        <v>204000</v>
      </c>
      <c r="F10" s="75">
        <v>140000</v>
      </c>
      <c r="G10" s="22">
        <f t="shared" si="0"/>
        <v>706000</v>
      </c>
      <c r="H10" s="22">
        <f t="shared" si="1"/>
        <v>69742.61478133958</v>
      </c>
      <c r="I10" s="22">
        <f t="shared" si="3"/>
        <v>636257.38521866046</v>
      </c>
    </row>
    <row r="11" spans="1:9" ht="15.75" customHeight="1" x14ac:dyDescent="0.25">
      <c r="A11" s="92" t="str">
        <f t="shared" si="2"/>
        <v/>
      </c>
      <c r="B11" s="74">
        <v>59314.716000000015</v>
      </c>
      <c r="C11" s="75">
        <v>133000</v>
      </c>
      <c r="D11" s="75">
        <v>232000</v>
      </c>
      <c r="E11" s="75">
        <v>208000</v>
      </c>
      <c r="F11" s="75">
        <v>146000</v>
      </c>
      <c r="G11" s="22">
        <f t="shared" si="0"/>
        <v>719000</v>
      </c>
      <c r="H11" s="22">
        <f t="shared" si="1"/>
        <v>69533.742460743131</v>
      </c>
      <c r="I11" s="22">
        <f t="shared" si="3"/>
        <v>649466.25753925683</v>
      </c>
    </row>
    <row r="12" spans="1:9" ht="15.75" customHeight="1" x14ac:dyDescent="0.25">
      <c r="A12" s="92" t="str">
        <f t="shared" si="2"/>
        <v/>
      </c>
      <c r="B12" s="74">
        <v>59094.671999999999</v>
      </c>
      <c r="C12" s="75">
        <v>135000</v>
      </c>
      <c r="D12" s="75">
        <v>233000</v>
      </c>
      <c r="E12" s="75">
        <v>209000</v>
      </c>
      <c r="F12" s="75">
        <v>151000</v>
      </c>
      <c r="G12" s="22">
        <f t="shared" si="0"/>
        <v>728000</v>
      </c>
      <c r="H12" s="22">
        <f t="shared" si="1"/>
        <v>69275.788215020482</v>
      </c>
      <c r="I12" s="22">
        <f t="shared" si="3"/>
        <v>658724.21178497956</v>
      </c>
    </row>
    <row r="13" spans="1:9" ht="15.75" customHeight="1" x14ac:dyDescent="0.25">
      <c r="A13" s="92" t="str">
        <f t="shared" si="2"/>
        <v/>
      </c>
      <c r="B13" s="74">
        <v>121000</v>
      </c>
      <c r="C13" s="75">
        <v>231000</v>
      </c>
      <c r="D13" s="75">
        <v>174000</v>
      </c>
      <c r="E13" s="75">
        <v>90000</v>
      </c>
      <c r="F13" s="75">
        <v>0.10015140574999998</v>
      </c>
      <c r="G13" s="22">
        <f t="shared" si="0"/>
        <v>495000.10015140573</v>
      </c>
      <c r="H13" s="22">
        <f t="shared" si="1"/>
        <v>141846.46585427326</v>
      </c>
      <c r="I13" s="22">
        <f t="shared" si="3"/>
        <v>353153.63429713249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0.14699999999999999</v>
      </c>
      <c r="G5" s="121">
        <f>food_insecure</f>
        <v>0.14699999999999999</v>
      </c>
      <c r="H5" s="121">
        <f>food_insecure</f>
        <v>0.14699999999999999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0.14699999999999999</v>
      </c>
      <c r="G7" s="121">
        <f>food_insecure</f>
        <v>0.14699999999999999</v>
      </c>
      <c r="H7" s="121">
        <f>food_insecure</f>
        <v>0.14699999999999999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0.10015140574999998</v>
      </c>
    </row>
    <row r="4" spans="1:8" ht="15.75" customHeight="1" x14ac:dyDescent="0.25">
      <c r="B4" s="24" t="s">
        <v>7</v>
      </c>
      <c r="C4" s="76">
        <v>0.13574501595828992</v>
      </c>
    </row>
    <row r="5" spans="1:8" ht="15.75" customHeight="1" x14ac:dyDescent="0.25">
      <c r="B5" s="24" t="s">
        <v>8</v>
      </c>
      <c r="C5" s="76">
        <v>0.13721339389921997</v>
      </c>
    </row>
    <row r="6" spans="1:8" ht="15.75" customHeight="1" x14ac:dyDescent="0.25">
      <c r="B6" s="24" t="s">
        <v>10</v>
      </c>
      <c r="C6" s="76">
        <v>0.10795812603216237</v>
      </c>
    </row>
    <row r="7" spans="1:8" ht="15.75" customHeight="1" x14ac:dyDescent="0.25">
      <c r="B7" s="24" t="s">
        <v>13</v>
      </c>
      <c r="C7" s="76">
        <v>0.17259303266484527</v>
      </c>
    </row>
    <row r="8" spans="1:8" ht="15.75" customHeight="1" x14ac:dyDescent="0.25">
      <c r="B8" s="24" t="s">
        <v>14</v>
      </c>
      <c r="C8" s="76">
        <v>7.9806278948245488E-4</v>
      </c>
    </row>
    <row r="9" spans="1:8" ht="15.75" customHeight="1" x14ac:dyDescent="0.25">
      <c r="B9" s="24" t="s">
        <v>27</v>
      </c>
      <c r="C9" s="76">
        <v>5.416514491297085E-2</v>
      </c>
    </row>
    <row r="10" spans="1:8" ht="15.75" customHeight="1" x14ac:dyDescent="0.25">
      <c r="B10" s="24" t="s">
        <v>15</v>
      </c>
      <c r="C10" s="76">
        <v>0.29137581799302914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0.26366477731266402</v>
      </c>
      <c r="D14" s="76">
        <v>0.26366477731266402</v>
      </c>
      <c r="E14" s="76">
        <v>0.31520414581105299</v>
      </c>
      <c r="F14" s="76">
        <v>0.31520414581105299</v>
      </c>
    </row>
    <row r="15" spans="1:8" ht="15.75" customHeight="1" x14ac:dyDescent="0.25">
      <c r="B15" s="24" t="s">
        <v>16</v>
      </c>
      <c r="C15" s="76">
        <v>0.22658004104464699</v>
      </c>
      <c r="D15" s="76">
        <v>0.22658004104464699</v>
      </c>
      <c r="E15" s="76">
        <v>0.14317576240294799</v>
      </c>
      <c r="F15" s="76">
        <v>0.14317576240294799</v>
      </c>
    </row>
    <row r="16" spans="1:8" ht="15.75" customHeight="1" x14ac:dyDescent="0.25">
      <c r="B16" s="24" t="s">
        <v>17</v>
      </c>
      <c r="C16" s="76">
        <v>1.50533017348533E-2</v>
      </c>
      <c r="D16" s="76">
        <v>1.50533017348533E-2</v>
      </c>
      <c r="E16" s="76">
        <v>1.84188516327017E-2</v>
      </c>
      <c r="F16" s="76">
        <v>1.84188516327017E-2</v>
      </c>
    </row>
    <row r="17" spans="1:8" ht="15.75" customHeight="1" x14ac:dyDescent="0.25">
      <c r="B17" s="24" t="s">
        <v>18</v>
      </c>
      <c r="C17" s="76">
        <v>6.649436274092679E-3</v>
      </c>
      <c r="D17" s="76">
        <v>6.649436274092679E-3</v>
      </c>
      <c r="E17" s="76">
        <v>2.6101645197984798E-2</v>
      </c>
      <c r="F17" s="76">
        <v>2.6101645197984798E-2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4.3968213634746501E-3</v>
      </c>
      <c r="D19" s="76">
        <v>4.3968213634746501E-3</v>
      </c>
      <c r="E19" s="76">
        <v>7.3787733548779403E-3</v>
      </c>
      <c r="F19" s="76">
        <v>7.3787733548779403E-3</v>
      </c>
    </row>
    <row r="20" spans="1:8" ht="15.75" customHeight="1" x14ac:dyDescent="0.25">
      <c r="B20" s="24" t="s">
        <v>21</v>
      </c>
      <c r="C20" s="76">
        <v>0.28913985482250798</v>
      </c>
      <c r="D20" s="76">
        <v>0.28913985482250798</v>
      </c>
      <c r="E20" s="76">
        <v>0.14306919061638901</v>
      </c>
      <c r="F20" s="76">
        <v>0.14306919061638901</v>
      </c>
    </row>
    <row r="21" spans="1:8" ht="15.75" customHeight="1" x14ac:dyDescent="0.25">
      <c r="B21" s="24" t="s">
        <v>22</v>
      </c>
      <c r="C21" s="76">
        <v>2.0480911867814696E-2</v>
      </c>
      <c r="D21" s="76">
        <v>2.0480911867814696E-2</v>
      </c>
      <c r="E21" s="76">
        <v>9.3916212240373595E-2</v>
      </c>
      <c r="F21" s="76">
        <v>9.3916212240373595E-2</v>
      </c>
    </row>
    <row r="22" spans="1:8" ht="15.75" customHeight="1" x14ac:dyDescent="0.25">
      <c r="B22" s="24" t="s">
        <v>23</v>
      </c>
      <c r="C22" s="76">
        <v>0.1740348555799458</v>
      </c>
      <c r="D22" s="76">
        <v>0.1740348555799458</v>
      </c>
      <c r="E22" s="76">
        <v>0.252735418743672</v>
      </c>
      <c r="F22" s="76">
        <v>0.252735418743672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7.85E-2</v>
      </c>
    </row>
    <row r="27" spans="1:8" ht="15.75" customHeight="1" x14ac:dyDescent="0.25">
      <c r="B27" s="24" t="s">
        <v>39</v>
      </c>
      <c r="C27" s="76">
        <v>7.9000000000000008E-3</v>
      </c>
    </row>
    <row r="28" spans="1:8" ht="15.75" customHeight="1" x14ac:dyDescent="0.25">
      <c r="B28" s="24" t="s">
        <v>40</v>
      </c>
      <c r="C28" s="76">
        <v>0.1394</v>
      </c>
    </row>
    <row r="29" spans="1:8" ht="15.75" customHeight="1" x14ac:dyDescent="0.25">
      <c r="B29" s="24" t="s">
        <v>41</v>
      </c>
      <c r="C29" s="76">
        <v>0.1515</v>
      </c>
    </row>
    <row r="30" spans="1:8" ht="15.75" customHeight="1" x14ac:dyDescent="0.25">
      <c r="B30" s="24" t="s">
        <v>42</v>
      </c>
      <c r="C30" s="76">
        <v>9.5600000000000004E-2</v>
      </c>
    </row>
    <row r="31" spans="1:8" ht="15.75" customHeight="1" x14ac:dyDescent="0.25">
      <c r="B31" s="24" t="s">
        <v>43</v>
      </c>
      <c r="C31" s="76">
        <v>9.8100000000000007E-2</v>
      </c>
    </row>
    <row r="32" spans="1:8" ht="15.75" customHeight="1" x14ac:dyDescent="0.25">
      <c r="B32" s="24" t="s">
        <v>44</v>
      </c>
      <c r="C32" s="76">
        <v>1.6500000000000001E-2</v>
      </c>
    </row>
    <row r="33" spans="2:3" ht="15.75" customHeight="1" x14ac:dyDescent="0.25">
      <c r="B33" s="24" t="s">
        <v>45</v>
      </c>
      <c r="C33" s="76">
        <v>7.5600000000000001E-2</v>
      </c>
    </row>
    <row r="34" spans="2:3" ht="15.75" customHeight="1" x14ac:dyDescent="0.25">
      <c r="B34" s="24" t="s">
        <v>46</v>
      </c>
      <c r="C34" s="76">
        <v>0.33689999999999998</v>
      </c>
    </row>
    <row r="35" spans="2:3" ht="15.75" customHeight="1" x14ac:dyDescent="0.25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0.62438973191193514</v>
      </c>
      <c r="D2" s="77">
        <v>0.62090000000000001</v>
      </c>
      <c r="E2" s="77">
        <v>0.48599999999999999</v>
      </c>
      <c r="F2" s="77">
        <v>0.33520000000000005</v>
      </c>
      <c r="G2" s="77">
        <v>0.27379999999999999</v>
      </c>
    </row>
    <row r="3" spans="1:15" ht="15.75" customHeight="1" x14ac:dyDescent="0.25">
      <c r="A3" s="5"/>
      <c r="B3" s="11" t="s">
        <v>118</v>
      </c>
      <c r="C3" s="77">
        <v>0.2014</v>
      </c>
      <c r="D3" s="77">
        <v>0.20120000000000002</v>
      </c>
      <c r="E3" s="77">
        <v>0.28960000000000002</v>
      </c>
      <c r="F3" s="77">
        <v>0.33500000000000002</v>
      </c>
      <c r="G3" s="77">
        <v>0.3513</v>
      </c>
    </row>
    <row r="4" spans="1:15" ht="15.75" customHeight="1" x14ac:dyDescent="0.25">
      <c r="A4" s="5"/>
      <c r="B4" s="11" t="s">
        <v>116</v>
      </c>
      <c r="C4" s="78">
        <v>0.10980000000000001</v>
      </c>
      <c r="D4" s="78">
        <v>0.1101</v>
      </c>
      <c r="E4" s="78">
        <v>0.17859999999999998</v>
      </c>
      <c r="F4" s="78">
        <v>0.24609999999999999</v>
      </c>
      <c r="G4" s="78">
        <v>0.2349</v>
      </c>
    </row>
    <row r="5" spans="1:15" ht="15.75" customHeight="1" x14ac:dyDescent="0.25">
      <c r="A5" s="5"/>
      <c r="B5" s="11" t="s">
        <v>119</v>
      </c>
      <c r="C5" s="78">
        <v>6.7599999999999993E-2</v>
      </c>
      <c r="D5" s="78">
        <v>6.7799999999999999E-2</v>
      </c>
      <c r="E5" s="78">
        <v>4.5899999999999996E-2</v>
      </c>
      <c r="F5" s="78">
        <v>8.3699999999999997E-2</v>
      </c>
      <c r="G5" s="78">
        <v>0.14000000000000001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0.8831</v>
      </c>
      <c r="D8" s="77">
        <v>0.8831</v>
      </c>
      <c r="E8" s="77">
        <v>0.80629999999999991</v>
      </c>
      <c r="F8" s="77">
        <v>0.82779999999999998</v>
      </c>
      <c r="G8" s="77">
        <v>0.91959999999999997</v>
      </c>
    </row>
    <row r="9" spans="1:15" ht="15.75" customHeight="1" x14ac:dyDescent="0.25">
      <c r="B9" s="7" t="s">
        <v>121</v>
      </c>
      <c r="C9" s="77">
        <v>6.6699999999999995E-2</v>
      </c>
      <c r="D9" s="77">
        <v>6.6699999999999995E-2</v>
      </c>
      <c r="E9" s="77">
        <v>0.13800000000000001</v>
      </c>
      <c r="F9" s="77">
        <v>0.11849999999999999</v>
      </c>
      <c r="G9" s="77">
        <v>6.59E-2</v>
      </c>
    </row>
    <row r="10" spans="1:15" ht="15.75" customHeight="1" x14ac:dyDescent="0.25">
      <c r="B10" s="7" t="s">
        <v>122</v>
      </c>
      <c r="C10" s="78">
        <v>4.1599999999999998E-2</v>
      </c>
      <c r="D10" s="78">
        <v>4.1599999999999998E-2</v>
      </c>
      <c r="E10" s="78">
        <v>3.1899999999999998E-2</v>
      </c>
      <c r="F10" s="78">
        <v>4.2699999999999995E-2</v>
      </c>
      <c r="G10" s="78">
        <v>1.2500000000000001E-2</v>
      </c>
    </row>
    <row r="11" spans="1:15" ht="15.75" customHeight="1" x14ac:dyDescent="0.25">
      <c r="B11" s="7" t="s">
        <v>123</v>
      </c>
      <c r="C11" s="78">
        <v>8.6217999999999989E-3</v>
      </c>
      <c r="D11" s="78">
        <v>8.6217999999999989E-3</v>
      </c>
      <c r="E11" s="78">
        <v>2.3799999999999998E-2</v>
      </c>
      <c r="F11" s="78">
        <v>1.11E-2</v>
      </c>
      <c r="G11" s="78">
        <v>1.9575E-3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0.54817841550000002</v>
      </c>
      <c r="D14" s="79">
        <v>0.53192778054099998</v>
      </c>
      <c r="E14" s="79">
        <v>0.53192778054099998</v>
      </c>
      <c r="F14" s="79">
        <v>0.51498086482299998</v>
      </c>
      <c r="G14" s="79">
        <v>0.51498086482299998</v>
      </c>
      <c r="H14" s="80">
        <v>0.35768</v>
      </c>
      <c r="I14" s="80">
        <v>0.35768</v>
      </c>
      <c r="J14" s="80">
        <v>0.35768</v>
      </c>
      <c r="K14" s="80">
        <v>0.35768</v>
      </c>
      <c r="L14" s="80">
        <v>0.27871000000000001</v>
      </c>
      <c r="M14" s="80">
        <v>0.27871000000000001</v>
      </c>
      <c r="N14" s="80">
        <v>0.27871000000000001</v>
      </c>
      <c r="O14" s="80">
        <v>0.27871000000000001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0.24774946730223474</v>
      </c>
      <c r="D15" s="77">
        <f t="shared" si="0"/>
        <v>0.24040498594256082</v>
      </c>
      <c r="E15" s="77">
        <f t="shared" si="0"/>
        <v>0.24040498594256082</v>
      </c>
      <c r="F15" s="77">
        <f t="shared" si="0"/>
        <v>0.23274582019864734</v>
      </c>
      <c r="G15" s="77">
        <f t="shared" si="0"/>
        <v>0.23274582019864734</v>
      </c>
      <c r="H15" s="77">
        <f t="shared" si="0"/>
        <v>0.16165362764937855</v>
      </c>
      <c r="I15" s="77">
        <f t="shared" si="0"/>
        <v>0.16165362764937855</v>
      </c>
      <c r="J15" s="77">
        <f t="shared" si="0"/>
        <v>0.16165362764937855</v>
      </c>
      <c r="K15" s="77">
        <f t="shared" si="0"/>
        <v>0.16165362764937855</v>
      </c>
      <c r="L15" s="77">
        <f t="shared" si="0"/>
        <v>0.12596310266763111</v>
      </c>
      <c r="M15" s="77">
        <f t="shared" si="0"/>
        <v>0.12596310266763111</v>
      </c>
      <c r="N15" s="77">
        <f t="shared" si="0"/>
        <v>0.12596310266763111</v>
      </c>
      <c r="O15" s="77">
        <f t="shared" si="0"/>
        <v>0.12596310266763111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0.80159999999999998</v>
      </c>
      <c r="D2" s="78">
        <v>0.61529999999999996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0.14699999999999999</v>
      </c>
      <c r="D3" s="78">
        <v>9.35E-2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3.7599999999999995E-2</v>
      </c>
      <c r="D4" s="78">
        <v>0.21460000000000001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1.3800000000000034E-2</v>
      </c>
      <c r="D5" s="77">
        <f t="shared" ref="D5:G5" si="0">1-SUM(D2:D4)</f>
        <v>7.6600000000000001E-2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0.32789999999999997</v>
      </c>
      <c r="D2" s="28">
        <v>0.3291</v>
      </c>
      <c r="E2" s="28">
        <v>0.3296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3.0551990000000001E-2</v>
      </c>
      <c r="D4" s="28">
        <v>3.0533520000000001E-2</v>
      </c>
      <c r="E4" s="28">
        <v>3.0533520000000001E-2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0.53192778054099998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0.35768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0.27871000000000001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0.61529999999999996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85.9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4.87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40.520000000000003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41.8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3.53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0.35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1.1000000000000001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1.1000000000000001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1.1000000000000001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1.1000000000000001</v>
      </c>
      <c r="E13" s="86" t="s">
        <v>201</v>
      </c>
    </row>
    <row r="14" spans="1:5" ht="15.75" customHeight="1" x14ac:dyDescent="0.25">
      <c r="A14" s="11" t="s">
        <v>189</v>
      </c>
      <c r="B14" s="85">
        <v>0.376</v>
      </c>
      <c r="C14" s="85">
        <v>0.95</v>
      </c>
      <c r="D14" s="86">
        <v>13.32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13.32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0.28999999999999998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0.505</v>
      </c>
      <c r="C18" s="85">
        <v>0.95</v>
      </c>
      <c r="D18" s="86">
        <v>2.64</v>
      </c>
      <c r="E18" s="86" t="s">
        <v>201</v>
      </c>
    </row>
    <row r="19" spans="1:5" ht="15.75" customHeight="1" x14ac:dyDescent="0.25">
      <c r="A19" s="53" t="s">
        <v>174</v>
      </c>
      <c r="B19" s="85">
        <v>0.17800000000000002</v>
      </c>
      <c r="C19" s="85">
        <f>(1-food_insecure)*0.95</f>
        <v>0.8103499999999999</v>
      </c>
      <c r="D19" s="86">
        <v>2.64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3.28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22.74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4.24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19.2</v>
      </c>
      <c r="E24" s="86" t="s">
        <v>201</v>
      </c>
    </row>
    <row r="25" spans="1:5" ht="15.75" customHeight="1" x14ac:dyDescent="0.25">
      <c r="A25" s="53" t="s">
        <v>87</v>
      </c>
      <c r="B25" s="85">
        <v>0.36399999999999999</v>
      </c>
      <c r="C25" s="85">
        <v>0.95</v>
      </c>
      <c r="D25" s="86">
        <v>19.22</v>
      </c>
      <c r="E25" s="86" t="s">
        <v>201</v>
      </c>
    </row>
    <row r="26" spans="1:5" ht="15.75" customHeight="1" x14ac:dyDescent="0.25">
      <c r="A26" s="53" t="s">
        <v>137</v>
      </c>
      <c r="B26" s="85">
        <v>0.51400000000000001</v>
      </c>
      <c r="C26" s="85">
        <v>0.95</v>
      </c>
      <c r="D26" s="86">
        <v>4.47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19.2</v>
      </c>
      <c r="E27" s="86" t="s">
        <v>201</v>
      </c>
    </row>
    <row r="28" spans="1:5" ht="15.75" customHeight="1" x14ac:dyDescent="0.25">
      <c r="A28" s="53" t="s">
        <v>84</v>
      </c>
      <c r="B28" s="85">
        <v>0.39700000000000002</v>
      </c>
      <c r="C28" s="85">
        <v>0.95</v>
      </c>
      <c r="D28" s="86">
        <v>0.64</v>
      </c>
      <c r="E28" s="86" t="s">
        <v>201</v>
      </c>
    </row>
    <row r="29" spans="1:5" ht="15.75" customHeight="1" x14ac:dyDescent="0.25">
      <c r="A29" s="53" t="s">
        <v>58</v>
      </c>
      <c r="B29" s="85">
        <v>0.17800000000000002</v>
      </c>
      <c r="C29" s="85">
        <v>0.95</v>
      </c>
      <c r="D29" s="86">
        <v>72.56</v>
      </c>
      <c r="E29" s="86" t="s">
        <v>201</v>
      </c>
    </row>
    <row r="30" spans="1:5" ht="15.75" customHeight="1" x14ac:dyDescent="0.25">
      <c r="A30" s="53" t="s">
        <v>67</v>
      </c>
      <c r="B30" s="85">
        <v>4.7E-2</v>
      </c>
      <c r="C30" s="85">
        <v>0.95</v>
      </c>
      <c r="D30" s="86">
        <v>204.29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216.55</v>
      </c>
      <c r="E31" s="86" t="s">
        <v>201</v>
      </c>
    </row>
    <row r="32" spans="1:5" ht="15.75" customHeight="1" x14ac:dyDescent="0.25">
      <c r="A32" s="53" t="s">
        <v>28</v>
      </c>
      <c r="B32" s="85">
        <v>0.13900000000000001</v>
      </c>
      <c r="C32" s="85">
        <v>0.95</v>
      </c>
      <c r="D32" s="86">
        <v>0.57999999999999996</v>
      </c>
      <c r="E32" s="86" t="s">
        <v>201</v>
      </c>
    </row>
    <row r="33" spans="1:6" ht="15.75" customHeight="1" x14ac:dyDescent="0.25">
      <c r="A33" s="53" t="s">
        <v>83</v>
      </c>
      <c r="B33" s="85">
        <v>0.36299999999999999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0.54600000000000004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0.42799999999999999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0.68599999999999994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0.435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0.17399999999999999</v>
      </c>
      <c r="C38" s="85">
        <v>0.95</v>
      </c>
      <c r="D38" s="86">
        <v>1.83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2020-09-23T14:21:14Z</dcterms:modified>
</cp:coreProperties>
</file>