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C6749A5-0FB2-416A-8413-47C9164E320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<sst xmlns="http://schemas.openxmlformats.org/spreadsheetml/2006/main" count="1117" uniqueCount="272">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</sst>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1042547</v>
      </c>
    </row>
    <row r="8" spans="1:3" ht="15" customHeight="1" x14ac:dyDescent="0.25">
      <c r="B8" s="7" t="s">
        <v>106</v>
      </c>
      <c r="C8" s="66">
        <v>0.3931</v>
      </c>
    </row>
    <row r="9" spans="1:3" ht="15" customHeight="1" x14ac:dyDescent="0.25">
      <c r="B9" s="9" t="s">
        <v>107</v>
      </c>
      <c r="C9" s="67">
        <v>0.3362</v>
      </c>
    </row>
    <row r="10" spans="1:3" ht="15" customHeight="1" x14ac:dyDescent="0.25">
      <c r="B10" s="9" t="s">
        <v>105</v>
      </c>
      <c r="C10" s="67">
        <v>0.299615001678467</v>
      </c>
    </row>
    <row r="11" spans="1:3" ht="15" customHeight="1" x14ac:dyDescent="0.25">
      <c r="B11" s="7" t="s">
        <v>108</v>
      </c>
      <c r="C11" s="66">
        <v>0.54899999999999993</v>
      </c>
    </row>
    <row r="12" spans="1:3" ht="15" customHeight="1" x14ac:dyDescent="0.25">
      <c r="B12" s="7" t="s">
        <v>109</v>
      </c>
      <c r="C12" s="66">
        <v>0.54700000000000004</v>
      </c>
    </row>
    <row r="13" spans="1:3" ht="15" customHeight="1" x14ac:dyDescent="0.25">
      <c r="B13" s="7" t="s">
        <v>110</v>
      </c>
      <c r="C13" s="66">
        <v>0.59399999999999997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8.43E-2</v>
      </c>
    </row>
    <row r="24" spans="1:3" ht="15" customHeight="1" x14ac:dyDescent="0.25">
      <c r="B24" s="20" t="s">
        <v>102</v>
      </c>
      <c r="C24" s="67">
        <v>0.46639999999999998</v>
      </c>
    </row>
    <row r="25" spans="1:3" ht="15" customHeight="1" x14ac:dyDescent="0.25">
      <c r="B25" s="20" t="s">
        <v>103</v>
      </c>
      <c r="C25" s="67">
        <v>0.34599999999999992</v>
      </c>
    </row>
    <row r="26" spans="1:3" ht="15" customHeight="1" x14ac:dyDescent="0.25">
      <c r="B26" s="20" t="s">
        <v>104</v>
      </c>
      <c r="C26" s="67">
        <v>0.1033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23.7</v>
      </c>
    </row>
    <row r="38" spans="1:5" ht="15" customHeight="1" x14ac:dyDescent="0.25">
      <c r="B38" s="16" t="s">
        <v>91</v>
      </c>
      <c r="C38" s="68">
        <v>41.8</v>
      </c>
      <c r="D38" s="17"/>
      <c r="E38" s="18"/>
    </row>
    <row r="39" spans="1:5" ht="15" customHeight="1" x14ac:dyDescent="0.25">
      <c r="B39" s="16" t="s">
        <v>90</v>
      </c>
      <c r="C39" s="68">
        <v>53.4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1.4630000000000001E-2</v>
      </c>
      <c r="D45" s="17"/>
    </row>
    <row r="46" spans="1:5" ht="15.75" customHeight="1" x14ac:dyDescent="0.25">
      <c r="B46" s="16" t="s">
        <v>11</v>
      </c>
      <c r="C46" s="67">
        <v>5.0799999999999998E-2</v>
      </c>
      <c r="D46" s="17"/>
    </row>
    <row r="47" spans="1:5" ht="15.75" customHeight="1" x14ac:dyDescent="0.25">
      <c r="B47" s="16" t="s">
        <v>12</v>
      </c>
      <c r="C47" s="67">
        <v>0.20138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0.73319000000000001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4.8594597151174925</v>
      </c>
      <c r="D51" s="17"/>
    </row>
    <row r="52" spans="1:4" ht="15" customHeight="1" x14ac:dyDescent="0.25">
      <c r="B52" s="16" t="s">
        <v>125</v>
      </c>
      <c r="C52" s="65">
        <v>4.1442062890499995</v>
      </c>
    </row>
    <row r="53" spans="1:4" ht="15.75" customHeight="1" x14ac:dyDescent="0.25">
      <c r="B53" s="16" t="s">
        <v>126</v>
      </c>
      <c r="C53" s="65">
        <v>4.1442062890499995</v>
      </c>
    </row>
    <row r="54" spans="1:4" ht="15.75" customHeight="1" x14ac:dyDescent="0.25">
      <c r="B54" s="16" t="s">
        <v>127</v>
      </c>
      <c r="C54" s="65">
        <v>2.6712843657000001</v>
      </c>
    </row>
    <row r="55" spans="1:4" ht="15.75" customHeight="1" x14ac:dyDescent="0.25">
      <c r="B55" s="16" t="s">
        <v>128</v>
      </c>
      <c r="C55" s="65">
        <v>2.6712843657000001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0.48330251502779342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4.8594597151174925</v>
      </c>
      <c r="C2" s="26">
        <f>'Baseline year population inputs'!C52</f>
        <v>4.1442062890499995</v>
      </c>
      <c r="D2" s="26">
        <f>'Baseline year population inputs'!C53</f>
        <v>4.1442062890499995</v>
      </c>
      <c r="E2" s="26">
        <f>'Baseline year population inputs'!C54</f>
        <v>2.6712843657000001</v>
      </c>
      <c r="F2" s="26">
        <f>'Baseline year population inputs'!C55</f>
        <v>2.6712843657000001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0.24232000000000001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9.2819999999999986E-2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0.3931</v>
      </c>
      <c r="E2" s="93">
        <f>food_insecure</f>
        <v>0.3931</v>
      </c>
      <c r="F2" s="93">
        <f>food_insecure</f>
        <v>0.3931</v>
      </c>
      <c r="G2" s="93">
        <f>food_insecure</f>
        <v>0.3931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0.54700000000000004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0.3931</v>
      </c>
      <c r="F5" s="93">
        <f>food_insecure</f>
        <v>0.3931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4.8594597151174925</v>
      </c>
      <c r="D7" s="93">
        <f>diarrhoea_1_5mo</f>
        <v>4.1442062890499995</v>
      </c>
      <c r="E7" s="93">
        <f>diarrhoea_6_11mo</f>
        <v>4.1442062890499995</v>
      </c>
      <c r="F7" s="93">
        <f>diarrhoea_12_23mo</f>
        <v>2.6712843657000001</v>
      </c>
      <c r="G7" s="93">
        <f>diarrhoea_24_59mo</f>
        <v>2.6712843657000001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0.3931</v>
      </c>
      <c r="F8" s="93">
        <f>food_insecure</f>
        <v>0.3931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4.8594597151174925</v>
      </c>
      <c r="D12" s="93">
        <f>diarrhoea_1_5mo</f>
        <v>4.1442062890499995</v>
      </c>
      <c r="E12" s="93">
        <f>diarrhoea_6_11mo</f>
        <v>4.1442062890499995</v>
      </c>
      <c r="F12" s="93">
        <f>diarrhoea_12_23mo</f>
        <v>2.6712843657000001</v>
      </c>
      <c r="G12" s="93">
        <f>diarrhoea_24_59mo</f>
        <v>2.6712843657000001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0.3931</v>
      </c>
      <c r="I15" s="93">
        <f>food_insecure</f>
        <v>0.3931</v>
      </c>
      <c r="J15" s="93">
        <f>food_insecure</f>
        <v>0.3931</v>
      </c>
      <c r="K15" s="93">
        <f>food_insecure</f>
        <v>0.3931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0.54899999999999993</v>
      </c>
      <c r="I18" s="93">
        <f>frac_PW_health_facility</f>
        <v>0.54899999999999993</v>
      </c>
      <c r="J18" s="93">
        <f>frac_PW_health_facility</f>
        <v>0.54899999999999993</v>
      </c>
      <c r="K18" s="93">
        <f>frac_PW_health_facility</f>
        <v>0.54899999999999993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0.3362</v>
      </c>
      <c r="I19" s="93">
        <f>frac_malaria_risk</f>
        <v>0.3362</v>
      </c>
      <c r="J19" s="93">
        <f>frac_malaria_risk</f>
        <v>0.3362</v>
      </c>
      <c r="K19" s="93">
        <f>frac_malaria_risk</f>
        <v>0.3362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0.59399999999999997</v>
      </c>
      <c r="M24" s="93">
        <f>famplan_unmet_need</f>
        <v>0.59399999999999997</v>
      </c>
      <c r="N24" s="93">
        <f>famplan_unmet_need</f>
        <v>0.59399999999999997</v>
      </c>
      <c r="O24" s="93">
        <f>famplan_unmet_need</f>
        <v>0.59399999999999997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0.40100613117399203</v>
      </c>
      <c r="M25" s="93">
        <f>(1-food_insecure)*(0.49)+food_insecure*(0.7)</f>
        <v>0.57255100000000003</v>
      </c>
      <c r="N25" s="93">
        <f>(1-food_insecure)*(0.49)+food_insecure*(0.7)</f>
        <v>0.57255100000000003</v>
      </c>
      <c r="O25" s="93">
        <f>(1-food_insecure)*(0.49)+food_insecure*(0.7)</f>
        <v>0.57255100000000003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0.17185977050313944</v>
      </c>
      <c r="M26" s="93">
        <f>(1-food_insecure)*(0.21)+food_insecure*(0.3)</f>
        <v>0.24537900000000001</v>
      </c>
      <c r="N26" s="93">
        <f>(1-food_insecure)*(0.21)+food_insecure*(0.3)</f>
        <v>0.24537900000000001</v>
      </c>
      <c r="O26" s="93">
        <f>(1-food_insecure)*(0.21)+food_insecure*(0.3)</f>
        <v>0.24537900000000001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0.1275190966444015</v>
      </c>
      <c r="M27" s="93">
        <f>(1-food_insecure)*(0.3)</f>
        <v>0.18206999999999998</v>
      </c>
      <c r="N27" s="93">
        <f>(1-food_insecure)*(0.3)</f>
        <v>0.18206999999999998</v>
      </c>
      <c r="O27" s="93">
        <f>(1-food_insecure)*(0.3)</f>
        <v>0.18206999999999998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0.299615001678467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0.3362</v>
      </c>
      <c r="D34" s="93">
        <f t="shared" si="3"/>
        <v>0.3362</v>
      </c>
      <c r="E34" s="93">
        <f t="shared" si="3"/>
        <v>0.3362</v>
      </c>
      <c r="F34" s="93">
        <f t="shared" si="3"/>
        <v>0.3362</v>
      </c>
      <c r="G34" s="93">
        <f t="shared" si="3"/>
        <v>0.3362</v>
      </c>
      <c r="H34" s="93">
        <f t="shared" si="3"/>
        <v>0.3362</v>
      </c>
      <c r="I34" s="93">
        <f t="shared" si="3"/>
        <v>0.3362</v>
      </c>
      <c r="J34" s="93">
        <f t="shared" si="3"/>
        <v>0.3362</v>
      </c>
      <c r="K34" s="93">
        <f t="shared" si="3"/>
        <v>0.3362</v>
      </c>
      <c r="L34" s="93">
        <f t="shared" si="3"/>
        <v>0.3362</v>
      </c>
      <c r="M34" s="93">
        <f t="shared" si="3"/>
        <v>0.3362</v>
      </c>
      <c r="N34" s="93">
        <f t="shared" si="3"/>
        <v>0.3362</v>
      </c>
      <c r="O34" s="93">
        <f t="shared" si="3"/>
        <v>0.3362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239306</v>
      </c>
      <c r="C2" s="75">
        <v>436000</v>
      </c>
      <c r="D2" s="75">
        <v>739000</v>
      </c>
      <c r="E2" s="75">
        <v>540000</v>
      </c>
      <c r="F2" s="75">
        <v>357000</v>
      </c>
      <c r="G2" s="22">
        <f t="shared" ref="G2:G40" si="0">C2+D2+E2+F2</f>
        <v>2072000</v>
      </c>
      <c r="H2" s="22">
        <f t="shared" ref="H2:H40" si="1">(B2 + stillbirth*B2/(1000-stillbirth))/(1-abortion)</f>
        <v>279508.55382185953</v>
      </c>
      <c r="I2" s="22">
        <f>G2-H2</f>
        <v>1792491.4461781406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242963</v>
      </c>
      <c r="C3" s="75">
        <v>443000</v>
      </c>
      <c r="D3" s="75">
        <v>758000</v>
      </c>
      <c r="E3" s="75">
        <v>552000</v>
      </c>
      <c r="F3" s="75">
        <v>371000</v>
      </c>
      <c r="G3" s="22">
        <f t="shared" si="0"/>
        <v>2124000</v>
      </c>
      <c r="H3" s="22">
        <f t="shared" si="1"/>
        <v>283779.91676857439</v>
      </c>
      <c r="I3" s="22">
        <f t="shared" ref="I3:I15" si="3">G3-H3</f>
        <v>1840220.0832314256</v>
      </c>
    </row>
    <row r="4" spans="1:9" ht="15.75" customHeight="1" x14ac:dyDescent="0.25">
      <c r="A4" s="92">
        <f t="shared" si="2"/>
        <v>2022</v>
      </c>
      <c r="B4" s="74">
        <v>246541</v>
      </c>
      <c r="C4" s="75">
        <v>449000</v>
      </c>
      <c r="D4" s="75">
        <v>777000</v>
      </c>
      <c r="E4" s="75">
        <v>562000</v>
      </c>
      <c r="F4" s="75">
        <v>386000</v>
      </c>
      <c r="G4" s="22">
        <f t="shared" si="0"/>
        <v>2174000</v>
      </c>
      <c r="H4" s="22">
        <f t="shared" si="1"/>
        <v>287959.00799727155</v>
      </c>
      <c r="I4" s="22">
        <f t="shared" si="3"/>
        <v>1886040.9920027284</v>
      </c>
    </row>
    <row r="5" spans="1:9" ht="15.75" customHeight="1" x14ac:dyDescent="0.25">
      <c r="A5" s="92" t="str">
        <f t="shared" si="2"/>
        <v/>
      </c>
      <c r="B5" s="74">
        <v>237805.46400000001</v>
      </c>
      <c r="C5" s="75">
        <v>455000</v>
      </c>
      <c r="D5" s="75">
        <v>795000</v>
      </c>
      <c r="E5" s="75">
        <v>570000</v>
      </c>
      <c r="F5" s="75">
        <v>403000</v>
      </c>
      <c r="G5" s="22">
        <f t="shared" si="0"/>
        <v>2223000</v>
      </c>
      <c r="H5" s="22">
        <f t="shared" si="1"/>
        <v>277755.93312986835</v>
      </c>
      <c r="I5" s="22">
        <f t="shared" si="3"/>
        <v>1945244.0668701315</v>
      </c>
    </row>
    <row r="6" spans="1:9" ht="15.75" customHeight="1" x14ac:dyDescent="0.25">
      <c r="A6" s="92" t="str">
        <f t="shared" si="2"/>
        <v/>
      </c>
      <c r="B6" s="74">
        <v>239744.75399999996</v>
      </c>
      <c r="C6" s="75">
        <v>461000</v>
      </c>
      <c r="D6" s="75">
        <v>812000</v>
      </c>
      <c r="E6" s="75">
        <v>578000</v>
      </c>
      <c r="F6" s="75">
        <v>420000</v>
      </c>
      <c r="G6" s="22">
        <f t="shared" si="0"/>
        <v>2271000</v>
      </c>
      <c r="H6" s="22">
        <f t="shared" si="1"/>
        <v>280021.0169277722</v>
      </c>
      <c r="I6" s="22">
        <f t="shared" si="3"/>
        <v>1990978.9830722278</v>
      </c>
    </row>
    <row r="7" spans="1:9" ht="15.75" customHeight="1" x14ac:dyDescent="0.25">
      <c r="A7" s="92" t="str">
        <f t="shared" si="2"/>
        <v/>
      </c>
      <c r="B7" s="74">
        <v>241619.04800000001</v>
      </c>
      <c r="C7" s="75">
        <v>466000</v>
      </c>
      <c r="D7" s="75">
        <v>828000</v>
      </c>
      <c r="E7" s="75">
        <v>586000</v>
      </c>
      <c r="F7" s="75">
        <v>437000</v>
      </c>
      <c r="G7" s="22">
        <f t="shared" si="0"/>
        <v>2317000</v>
      </c>
      <c r="H7" s="22">
        <f t="shared" si="1"/>
        <v>282210.18562967272</v>
      </c>
      <c r="I7" s="22">
        <f t="shared" si="3"/>
        <v>2034789.8143703272</v>
      </c>
    </row>
    <row r="8" spans="1:9" ht="15.75" customHeight="1" x14ac:dyDescent="0.25">
      <c r="A8" s="92" t="str">
        <f t="shared" si="2"/>
        <v/>
      </c>
      <c r="B8" s="74">
        <v>243541.10080000001</v>
      </c>
      <c r="C8" s="75">
        <v>471000</v>
      </c>
      <c r="D8" s="75">
        <v>843000</v>
      </c>
      <c r="E8" s="75">
        <v>593000</v>
      </c>
      <c r="F8" s="75">
        <v>454000</v>
      </c>
      <c r="G8" s="22">
        <f t="shared" si="0"/>
        <v>2361000</v>
      </c>
      <c r="H8" s="22">
        <f t="shared" si="1"/>
        <v>284455.13643950305</v>
      </c>
      <c r="I8" s="22">
        <f t="shared" si="3"/>
        <v>2076544.8635604968</v>
      </c>
    </row>
    <row r="9" spans="1:9" ht="15.75" customHeight="1" x14ac:dyDescent="0.25">
      <c r="A9" s="92" t="str">
        <f t="shared" si="2"/>
        <v/>
      </c>
      <c r="B9" s="74">
        <v>245376.01440000004</v>
      </c>
      <c r="C9" s="75">
        <v>475000</v>
      </c>
      <c r="D9" s="75">
        <v>858000</v>
      </c>
      <c r="E9" s="75">
        <v>600000</v>
      </c>
      <c r="F9" s="75">
        <v>470000</v>
      </c>
      <c r="G9" s="22">
        <f t="shared" si="0"/>
        <v>2403000</v>
      </c>
      <c r="H9" s="22">
        <f t="shared" si="1"/>
        <v>286598.3089747678</v>
      </c>
      <c r="I9" s="22">
        <f t="shared" si="3"/>
        <v>2116401.691025232</v>
      </c>
    </row>
    <row r="10" spans="1:9" ht="15.75" customHeight="1" x14ac:dyDescent="0.25">
      <c r="A10" s="92" t="str">
        <f t="shared" si="2"/>
        <v/>
      </c>
      <c r="B10" s="74">
        <v>247148.16960000005</v>
      </c>
      <c r="C10" s="75">
        <v>479000</v>
      </c>
      <c r="D10" s="75">
        <v>871000</v>
      </c>
      <c r="E10" s="75">
        <v>605000</v>
      </c>
      <c r="F10" s="75">
        <v>485000</v>
      </c>
      <c r="G10" s="22">
        <f t="shared" si="0"/>
        <v>2440000</v>
      </c>
      <c r="H10" s="22">
        <f t="shared" si="1"/>
        <v>288668.17992284225</v>
      </c>
      <c r="I10" s="22">
        <f t="shared" si="3"/>
        <v>2151331.8200771576</v>
      </c>
    </row>
    <row r="11" spans="1:9" ht="15.75" customHeight="1" x14ac:dyDescent="0.25">
      <c r="A11" s="92" t="str">
        <f t="shared" si="2"/>
        <v/>
      </c>
      <c r="B11" s="74">
        <v>248832.68480000005</v>
      </c>
      <c r="C11" s="75">
        <v>483000</v>
      </c>
      <c r="D11" s="75">
        <v>884000</v>
      </c>
      <c r="E11" s="75">
        <v>609000</v>
      </c>
      <c r="F11" s="75">
        <v>500000</v>
      </c>
      <c r="G11" s="22">
        <f t="shared" si="0"/>
        <v>2476000</v>
      </c>
      <c r="H11" s="22">
        <f t="shared" si="1"/>
        <v>290635.68766373856</v>
      </c>
      <c r="I11" s="22">
        <f t="shared" si="3"/>
        <v>2185364.3123362614</v>
      </c>
    </row>
    <row r="12" spans="1:9" ht="15.75" customHeight="1" x14ac:dyDescent="0.25">
      <c r="A12" s="92" t="str">
        <f t="shared" si="2"/>
        <v/>
      </c>
      <c r="B12" s="74">
        <v>250429.56</v>
      </c>
      <c r="C12" s="75">
        <v>487000</v>
      </c>
      <c r="D12" s="75">
        <v>895000</v>
      </c>
      <c r="E12" s="75">
        <v>612000</v>
      </c>
      <c r="F12" s="75">
        <v>512000</v>
      </c>
      <c r="G12" s="22">
        <f t="shared" si="0"/>
        <v>2506000</v>
      </c>
      <c r="H12" s="22">
        <f t="shared" si="1"/>
        <v>292500.8321974568</v>
      </c>
      <c r="I12" s="22">
        <f t="shared" si="3"/>
        <v>2213499.1678025434</v>
      </c>
    </row>
    <row r="13" spans="1:9" ht="15.75" customHeight="1" x14ac:dyDescent="0.25">
      <c r="A13" s="92" t="str">
        <f t="shared" si="2"/>
        <v/>
      </c>
      <c r="B13" s="74">
        <v>430000</v>
      </c>
      <c r="C13" s="75">
        <v>721000</v>
      </c>
      <c r="D13" s="75">
        <v>528000</v>
      </c>
      <c r="E13" s="75">
        <v>346000</v>
      </c>
      <c r="F13" s="75">
        <v>3.7064350000000003E-2</v>
      </c>
      <c r="G13" s="22">
        <f t="shared" si="0"/>
        <v>1595000.03706435</v>
      </c>
      <c r="H13" s="22">
        <f t="shared" si="1"/>
        <v>502238.46515925042</v>
      </c>
      <c r="I13" s="22">
        <f t="shared" si="3"/>
        <v>1092761.5719050996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0.3931</v>
      </c>
      <c r="G5" s="121">
        <f>food_insecure</f>
        <v>0.3931</v>
      </c>
      <c r="H5" s="121">
        <f>food_insecure</f>
        <v>0.3931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0.3931</v>
      </c>
      <c r="G7" s="121">
        <f>food_insecure</f>
        <v>0.3931</v>
      </c>
      <c r="H7" s="121">
        <f>food_insecure</f>
        <v>0.3931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3.7064350000000003E-2</v>
      </c>
    </row>
    <row r="4" spans="1:8" ht="15.75" customHeight="1" x14ac:dyDescent="0.25">
      <c r="B4" s="24" t="s">
        <v>7</v>
      </c>
      <c r="C4" s="76">
        <v>7.6010944095478872E-2</v>
      </c>
    </row>
    <row r="5" spans="1:8" ht="15.75" customHeight="1" x14ac:dyDescent="0.25">
      <c r="B5" s="24" t="s">
        <v>8</v>
      </c>
      <c r="C5" s="76">
        <v>7.8671210277716924E-2</v>
      </c>
    </row>
    <row r="6" spans="1:8" ht="15.75" customHeight="1" x14ac:dyDescent="0.25">
      <c r="B6" s="24" t="s">
        <v>10</v>
      </c>
      <c r="C6" s="76">
        <v>9.5056138100216223E-2</v>
      </c>
    </row>
    <row r="7" spans="1:8" ht="15.75" customHeight="1" x14ac:dyDescent="0.25">
      <c r="B7" s="24" t="s">
        <v>13</v>
      </c>
      <c r="C7" s="76">
        <v>0.28183051587985553</v>
      </c>
    </row>
    <row r="8" spans="1:8" ht="15.75" customHeight="1" x14ac:dyDescent="0.25">
      <c r="B8" s="24" t="s">
        <v>14</v>
      </c>
      <c r="C8" s="76">
        <v>3.98434597251277E-4</v>
      </c>
    </row>
    <row r="9" spans="1:8" ht="15.75" customHeight="1" x14ac:dyDescent="0.25">
      <c r="B9" s="24" t="s">
        <v>27</v>
      </c>
      <c r="C9" s="76">
        <v>0.14799727143211325</v>
      </c>
    </row>
    <row r="10" spans="1:8" ht="15.75" customHeight="1" x14ac:dyDescent="0.25">
      <c r="B10" s="24" t="s">
        <v>15</v>
      </c>
      <c r="C10" s="76">
        <v>0.28297113561736786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0.12200646546258601</v>
      </c>
      <c r="D14" s="76">
        <v>0.12200646546258601</v>
      </c>
      <c r="E14" s="76">
        <v>0.186926943777697</v>
      </c>
      <c r="F14" s="76">
        <v>0.186926943777697</v>
      </c>
    </row>
    <row r="15" spans="1:8" ht="15.75" customHeight="1" x14ac:dyDescent="0.25">
      <c r="B15" s="24" t="s">
        <v>16</v>
      </c>
      <c r="C15" s="76">
        <v>0.190027106793238</v>
      </c>
      <c r="D15" s="76">
        <v>0.190027106793238</v>
      </c>
      <c r="E15" s="76">
        <v>9.9077055353835514E-2</v>
      </c>
      <c r="F15" s="76">
        <v>9.9077055353835514E-2</v>
      </c>
    </row>
    <row r="16" spans="1:8" ht="15.75" customHeight="1" x14ac:dyDescent="0.25">
      <c r="B16" s="24" t="s">
        <v>17</v>
      </c>
      <c r="C16" s="76">
        <v>6.3064225967505494E-2</v>
      </c>
      <c r="D16" s="76">
        <v>6.3064225967505494E-2</v>
      </c>
      <c r="E16" s="76">
        <v>4.4000204616592403E-2</v>
      </c>
      <c r="F16" s="76">
        <v>4.4000204616592403E-2</v>
      </c>
    </row>
    <row r="17" spans="1:8" ht="15.75" customHeight="1" x14ac:dyDescent="0.25">
      <c r="B17" s="24" t="s">
        <v>18</v>
      </c>
      <c r="C17" s="76">
        <v>1.5370852935034601E-2</v>
      </c>
      <c r="D17" s="76">
        <v>1.5370852935034601E-2</v>
      </c>
      <c r="E17" s="76">
        <v>4.4813962599448198E-2</v>
      </c>
      <c r="F17" s="76">
        <v>4.4813962599448198E-2</v>
      </c>
    </row>
    <row r="18" spans="1:8" ht="15.75" customHeight="1" x14ac:dyDescent="0.25">
      <c r="B18" s="24" t="s">
        <v>19</v>
      </c>
      <c r="C18" s="76">
        <v>6.3148613483336698E-3</v>
      </c>
      <c r="D18" s="76">
        <v>6.3148613483336698E-3</v>
      </c>
      <c r="E18" s="76">
        <v>1.1659319091862399E-2</v>
      </c>
      <c r="F18" s="76">
        <v>1.1659319091862399E-2</v>
      </c>
    </row>
    <row r="19" spans="1:8" ht="15.75" customHeight="1" x14ac:dyDescent="0.25">
      <c r="B19" s="24" t="s">
        <v>20</v>
      </c>
      <c r="C19" s="76">
        <v>3.86106337442561E-2</v>
      </c>
      <c r="D19" s="76">
        <v>3.86106337442561E-2</v>
      </c>
      <c r="E19" s="76">
        <v>4.7607131705568101E-2</v>
      </c>
      <c r="F19" s="76">
        <v>4.7607131705568101E-2</v>
      </c>
    </row>
    <row r="20" spans="1:8" ht="15.75" customHeight="1" x14ac:dyDescent="0.25">
      <c r="B20" s="24" t="s">
        <v>21</v>
      </c>
      <c r="C20" s="76">
        <v>1.3701183017102901E-2</v>
      </c>
      <c r="D20" s="76">
        <v>1.3701183017102901E-2</v>
      </c>
      <c r="E20" s="76">
        <v>6.5575922262131802E-3</v>
      </c>
      <c r="F20" s="76">
        <v>6.5575922262131802E-3</v>
      </c>
    </row>
    <row r="21" spans="1:8" ht="15.75" customHeight="1" x14ac:dyDescent="0.25">
      <c r="B21" s="24" t="s">
        <v>22</v>
      </c>
      <c r="C21" s="76">
        <v>5.3707944847401101E-2</v>
      </c>
      <c r="D21" s="76">
        <v>5.3707944847401101E-2</v>
      </c>
      <c r="E21" s="76">
        <v>0.146397884042299</v>
      </c>
      <c r="F21" s="76">
        <v>0.146397884042299</v>
      </c>
    </row>
    <row r="22" spans="1:8" ht="15.75" customHeight="1" x14ac:dyDescent="0.25">
      <c r="B22" s="24" t="s">
        <v>23</v>
      </c>
      <c r="C22" s="76">
        <v>0.49719672588454222</v>
      </c>
      <c r="D22" s="76">
        <v>0.49719672588454222</v>
      </c>
      <c r="E22" s="76">
        <v>0.41295990658648429</v>
      </c>
      <c r="F22" s="76">
        <v>0.41295990658648429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0.22969999999999999</v>
      </c>
    </row>
    <row r="29" spans="1:8" ht="15.75" customHeight="1" x14ac:dyDescent="0.25">
      <c r="B29" s="24" t="s">
        <v>41</v>
      </c>
      <c r="C29" s="76">
        <v>0.13800000000000001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0.14730000000000001</v>
      </c>
    </row>
    <row r="33" spans="2:3" ht="15.75" customHeight="1" x14ac:dyDescent="0.25">
      <c r="B33" s="24" t="s">
        <v>45</v>
      </c>
      <c r="C33" s="76">
        <v>0.124</v>
      </c>
    </row>
    <row r="34" spans="2:3" ht="15.75" customHeight="1" x14ac:dyDescent="0.25">
      <c r="B34" s="24" t="s">
        <v>46</v>
      </c>
      <c r="C34" s="76">
        <v>0.17449999999776483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0.46725885358974367</v>
      </c>
      <c r="D2" s="77">
        <v>0.60250000000000004</v>
      </c>
      <c r="E2" s="77">
        <v>0.5353</v>
      </c>
      <c r="F2" s="77">
        <v>0.32750000000000001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0.24160000000000001</v>
      </c>
      <c r="F3" s="77">
        <v>0.26899999999999996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0.1401</v>
      </c>
      <c r="F4" s="78">
        <v>0.23430000000000001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8.3000000000000004E-2</v>
      </c>
      <c r="F5" s="78">
        <v>0.16920000000000002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9.3200000000000005E-2</v>
      </c>
      <c r="F10" s="78">
        <v>9.1899999999999996E-2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3.5699999999999996E-2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0.77228757749999999</v>
      </c>
      <c r="D14" s="79">
        <v>0.74513917951399999</v>
      </c>
      <c r="E14" s="79">
        <v>0.74513917951399999</v>
      </c>
      <c r="F14" s="79">
        <v>0.494011782678</v>
      </c>
      <c r="G14" s="79">
        <v>0.494011782678</v>
      </c>
      <c r="H14" s="80">
        <v>0.44799999999999995</v>
      </c>
      <c r="I14" s="80">
        <v>0.44799999999999995</v>
      </c>
      <c r="J14" s="80">
        <v>0.44799999999999995</v>
      </c>
      <c r="K14" s="80">
        <v>0.44799999999999995</v>
      </c>
      <c r="L14" s="80">
        <v>0.36929000000000001</v>
      </c>
      <c r="M14" s="80">
        <v>0.36929000000000001</v>
      </c>
      <c r="N14" s="80">
        <v>0.36929000000000001</v>
      </c>
      <c r="O14" s="80">
        <v>0.36929000000000001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0.37324852853047191</v>
      </c>
      <c r="D15" s="77">
        <f t="shared" si="0"/>
        <v>0.36012763950486265</v>
      </c>
      <c r="E15" s="77">
        <f t="shared" si="0"/>
        <v>0.36012763950486265</v>
      </c>
      <c r="F15" s="77">
        <f t="shared" si="0"/>
        <v>0.23875713702164111</v>
      </c>
      <c r="G15" s="77">
        <f t="shared" si="0"/>
        <v>0.23875713702164111</v>
      </c>
      <c r="H15" s="77">
        <f t="shared" si="0"/>
        <v>0.21651952673245142</v>
      </c>
      <c r="I15" s="77">
        <f t="shared" si="0"/>
        <v>0.21651952673245142</v>
      </c>
      <c r="J15" s="77">
        <f t="shared" si="0"/>
        <v>0.21651952673245142</v>
      </c>
      <c r="K15" s="77">
        <f t="shared" si="0"/>
        <v>0.21651952673245142</v>
      </c>
      <c r="L15" s="77">
        <f t="shared" si="0"/>
        <v>0.17847878577461385</v>
      </c>
      <c r="M15" s="77">
        <f t="shared" si="0"/>
        <v>0.17847878577461385</v>
      </c>
      <c r="N15" s="77">
        <f t="shared" si="0"/>
        <v>0.17847878577461385</v>
      </c>
      <c r="O15" s="77">
        <f t="shared" si="0"/>
        <v>0.17847878577461385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0.37779999999999997</v>
      </c>
      <c r="D2" s="28">
        <v>0.38</v>
      </c>
      <c r="E2" s="28">
        <v>0.38020000000000004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0.1069</v>
      </c>
      <c r="E4" s="28">
        <v>0.1069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0.74513917951399999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0.44799999999999995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0.36929000000000001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50.4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47.62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8.48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6.16</v>
      </c>
      <c r="E18" s="86" t="s">
        <v>201</v>
      </c>
    </row>
    <row r="19" spans="1:5" ht="15.75" customHeight="1" x14ac:dyDescent="0.25">
      <c r="A19" s="53" t="s">
        <v>174</v>
      </c>
      <c r="B19" s="85">
        <v>0.441</v>
      </c>
      <c r="C19" s="85">
        <f>(1-food_insecure)*0.95</f>
        <v>0.57655499999999993</v>
      </c>
      <c r="D19" s="86">
        <v>6.16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26.25</v>
      </c>
      <c r="E22" s="86" t="s">
        <v>201</v>
      </c>
    </row>
    <row r="23" spans="1:5" ht="15.75" customHeight="1" x14ac:dyDescent="0.25">
      <c r="A23" s="53" t="s">
        <v>34</v>
      </c>
      <c r="B23" s="85">
        <v>0.32899999999999996</v>
      </c>
      <c r="C23" s="85">
        <v>0.95</v>
      </c>
      <c r="D23" s="86">
        <v>5.1100000000000003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22</v>
      </c>
      <c r="E24" s="86" t="s">
        <v>201</v>
      </c>
    </row>
    <row r="25" spans="1:5" ht="15.75" customHeight="1" x14ac:dyDescent="0.25">
      <c r="A25" s="53" t="s">
        <v>87</v>
      </c>
      <c r="B25" s="85">
        <v>0.23300000000000001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22</v>
      </c>
      <c r="E27" s="86" t="s">
        <v>201</v>
      </c>
    </row>
    <row r="28" spans="1:5" ht="15.75" customHeight="1" x14ac:dyDescent="0.25">
      <c r="A28" s="53" t="s">
        <v>84</v>
      </c>
      <c r="B28" s="85">
        <v>0.3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0.441</v>
      </c>
      <c r="C29" s="85">
        <v>0.95</v>
      </c>
      <c r="D29" s="86">
        <v>95.1</v>
      </c>
      <c r="E29" s="86" t="s">
        <v>201</v>
      </c>
    </row>
    <row r="30" spans="1:5" ht="15.75" customHeight="1" x14ac:dyDescent="0.25">
      <c r="A30" s="53" t="s">
        <v>67</v>
      </c>
      <c r="B30" s="85">
        <v>1.3000000000000001E-2</v>
      </c>
      <c r="C30" s="85">
        <v>0.95</v>
      </c>
      <c r="D30" s="86">
        <v>371.25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393.53</v>
      </c>
      <c r="E31" s="86" t="s">
        <v>201</v>
      </c>
    </row>
    <row r="32" spans="1:5" ht="15.75" customHeight="1" x14ac:dyDescent="0.25">
      <c r="A32" s="53" t="s">
        <v>28</v>
      </c>
      <c r="B32" s="85">
        <v>0.11599999999999999</v>
      </c>
      <c r="C32" s="85">
        <v>0.95</v>
      </c>
      <c r="D32" s="86">
        <v>1.1100000000000001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0.33200000000000002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0.129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7.5999999999999998E-2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7.2999999999999995E-2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1.1299999999999999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2020-09-23T14:22:14Z</dcterms:modified>
</cp:coreProperties>
</file>