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1B184FE-DF83-40C6-A5B2-27D34D77FB86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<sst xmlns="http://schemas.openxmlformats.org/spreadsheetml/2006/main" count="1117" uniqueCount="272">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</sst>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1952436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1</v>
      </c>
    </row>
    <row r="11" spans="1:3" ht="15" customHeight="1" x14ac:dyDescent="0.25">
      <c r="B11" s="7" t="s">
        <v>108</v>
      </c>
      <c r="C11" s="66">
        <v>0.95299999999999996</v>
      </c>
    </row>
    <row r="12" spans="1:3" ht="15" customHeight="1" x14ac:dyDescent="0.25">
      <c r="B12" s="7" t="s">
        <v>109</v>
      </c>
      <c r="C12" s="66">
        <v>0.99299999999999999</v>
      </c>
    </row>
    <row r="13" spans="1:3" ht="15" customHeight="1" x14ac:dyDescent="0.25">
      <c r="B13" s="7" t="s">
        <v>110</v>
      </c>
      <c r="C13" s="66">
        <v>0.20399999999999999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8.2799999999999999E-2</v>
      </c>
    </row>
    <row r="24" spans="1:3" ht="15" customHeight="1" x14ac:dyDescent="0.25">
      <c r="B24" s="20" t="s">
        <v>102</v>
      </c>
      <c r="C24" s="67">
        <v>0.55079999999999996</v>
      </c>
    </row>
    <row r="25" spans="1:3" ht="15" customHeight="1" x14ac:dyDescent="0.25">
      <c r="B25" s="20" t="s">
        <v>103</v>
      </c>
      <c r="C25" s="67">
        <v>0.33279999999999998</v>
      </c>
    </row>
    <row r="26" spans="1:3" ht="15" customHeight="1" x14ac:dyDescent="0.25">
      <c r="B26" s="20" t="s">
        <v>104</v>
      </c>
      <c r="C26" s="67">
        <v>3.3599999999999998E-2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0.36599999999999999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0.40799999999999997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8.9</v>
      </c>
      <c r="D38" s="17"/>
      <c r="E38" s="18"/>
    </row>
    <row r="39" spans="1:5" ht="15" customHeight="1" x14ac:dyDescent="0.25">
      <c r="B39" s="16" t="s">
        <v>90</v>
      </c>
      <c r="C39" s="68">
        <v>10</v>
      </c>
      <c r="D39" s="17"/>
      <c r="E39" s="17"/>
    </row>
    <row r="40" spans="1:5" ht="15" customHeight="1" x14ac:dyDescent="0.25">
      <c r="B40" s="16" t="s">
        <v>171</v>
      </c>
      <c r="C40" s="68">
        <v>0.12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1.9699999999999999E-2</v>
      </c>
      <c r="D45" s="17"/>
    </row>
    <row r="46" spans="1:5" ht="15.75" customHeight="1" x14ac:dyDescent="0.25">
      <c r="B46" s="16" t="s">
        <v>11</v>
      </c>
      <c r="C46" s="67">
        <v>6.863000000000001E-2</v>
      </c>
      <c r="D46" s="17"/>
    </row>
    <row r="47" spans="1:5" ht="15.75" customHeight="1" x14ac:dyDescent="0.25">
      <c r="B47" s="16" t="s">
        <v>12</v>
      </c>
      <c r="C47" s="67">
        <v>0.14585000000000001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0.76581999999999995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1.190909614645</v>
      </c>
      <c r="D51" s="17"/>
    </row>
    <row r="52" spans="1:4" ht="15" customHeight="1" x14ac:dyDescent="0.25">
      <c r="B52" s="16" t="s">
        <v>125</v>
      </c>
      <c r="C52" s="65">
        <v>1.0328480392499899</v>
      </c>
    </row>
    <row r="53" spans="1:4" ht="15.75" customHeight="1" x14ac:dyDescent="0.25">
      <c r="B53" s="16" t="s">
        <v>126</v>
      </c>
      <c r="C53" s="65">
        <v>1.0328480392499899</v>
      </c>
    </row>
    <row r="54" spans="1:4" ht="15.75" customHeight="1" x14ac:dyDescent="0.25">
      <c r="B54" s="16" t="s">
        <v>127</v>
      </c>
      <c r="C54" s="65">
        <v>0.81936124136499999</v>
      </c>
    </row>
    <row r="55" spans="1:4" ht="15.75" customHeight="1" x14ac:dyDescent="0.25">
      <c r="B55" s="16" t="s">
        <v>128</v>
      </c>
      <c r="C55" s="65">
        <v>0.81936124136499999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0.5361734804577476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1.190909614645</v>
      </c>
      <c r="C2" s="26">
        <f>'Baseline year population inputs'!C52</f>
        <v>1.0328480392499899</v>
      </c>
      <c r="D2" s="26">
        <f>'Baseline year population inputs'!C53</f>
        <v>1.0328480392499899</v>
      </c>
      <c r="E2" s="26">
        <f>'Baseline year population inputs'!C54</f>
        <v>0.81936124136499999</v>
      </c>
      <c r="F2" s="26">
        <f>'Baseline year population inputs'!C55</f>
        <v>0.81936124136499999</v>
      </c>
    </row>
    <row r="3" spans="1:6" ht="15.75" customHeight="1" x14ac:dyDescent="0.25">
      <c r="A3" s="3" t="s">
        <v>65</v>
      </c>
      <c r="B3" s="26">
        <f>frac_mam_1month * 2.6</f>
        <v>0.22802</v>
      </c>
      <c r="C3" s="26">
        <f>frac_mam_1_5months * 2.6</f>
        <v>0.22802</v>
      </c>
      <c r="D3" s="26">
        <f>frac_mam_6_11months * 2.6</f>
        <v>4.9399999999999999E-2</v>
      </c>
      <c r="E3" s="26">
        <f>frac_mam_12_23months * 2.6</f>
        <v>4.5239999999999995E-2</v>
      </c>
      <c r="F3" s="26">
        <f>frac_mam_24_59months * 2.6</f>
        <v>3.1980000000000001E-2</v>
      </c>
    </row>
    <row r="4" spans="1:6" ht="15.75" customHeight="1" x14ac:dyDescent="0.25">
      <c r="A4" s="3" t="s">
        <v>66</v>
      </c>
      <c r="B4" s="26">
        <f>frac_sam_1month * 2.6</f>
        <v>0.12687999999999999</v>
      </c>
      <c r="C4" s="26">
        <f>frac_sam_1_5months * 2.6</f>
        <v>0.12687999999999999</v>
      </c>
      <c r="D4" s="26">
        <f>frac_sam_6_11months * 2.6</f>
        <v>2.5189346000000005E-2</v>
      </c>
      <c r="E4" s="26">
        <f>frac_sam_12_23months * 2.6</f>
        <v>2.2762974000000002E-2</v>
      </c>
      <c r="F4" s="26">
        <f>frac_sam_24_59months * 2.6</f>
        <v>1.529606E-2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0.99299999999999999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1.190909614645</v>
      </c>
      <c r="D7" s="93">
        <f>diarrhoea_1_5mo</f>
        <v>1.0328480392499899</v>
      </c>
      <c r="E7" s="93">
        <f>diarrhoea_6_11mo</f>
        <v>1.0328480392499899</v>
      </c>
      <c r="F7" s="93">
        <f>diarrhoea_12_23mo</f>
        <v>0.81936124136499999</v>
      </c>
      <c r="G7" s="93">
        <f>diarrhoea_24_59mo</f>
        <v>0.81936124136499999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1.190909614645</v>
      </c>
      <c r="D12" s="93">
        <f>diarrhoea_1_5mo</f>
        <v>1.0328480392499899</v>
      </c>
      <c r="E12" s="93">
        <f>diarrhoea_6_11mo</f>
        <v>1.0328480392499899</v>
      </c>
      <c r="F12" s="93">
        <f>diarrhoea_12_23mo</f>
        <v>0.81936124136499999</v>
      </c>
      <c r="G12" s="93">
        <f>diarrhoea_24_59mo</f>
        <v>0.81936124136499999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0.95299999999999996</v>
      </c>
      <c r="I18" s="93">
        <f>frac_PW_health_facility</f>
        <v>0.95299999999999996</v>
      </c>
      <c r="J18" s="93">
        <f>frac_PW_health_facility</f>
        <v>0.95299999999999996</v>
      </c>
      <c r="K18" s="93">
        <f>frac_PW_health_facility</f>
        <v>0.95299999999999996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0.20399999999999999</v>
      </c>
      <c r="M24" s="93">
        <f>famplan_unmet_need</f>
        <v>0.20399999999999999</v>
      </c>
      <c r="N24" s="93">
        <f>famplan_unmet_need</f>
        <v>0.20399999999999999</v>
      </c>
      <c r="O24" s="93">
        <f>famplan_unmet_need</f>
        <v>0.20399999999999999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376885</v>
      </c>
      <c r="C2" s="75">
        <v>550000</v>
      </c>
      <c r="D2" s="75">
        <v>1287000</v>
      </c>
      <c r="E2" s="75">
        <v>1521000</v>
      </c>
      <c r="F2" s="75">
        <v>1173000</v>
      </c>
      <c r="G2" s="22">
        <f t="shared" ref="G2:G40" si="0">C2+D2+E2+F2</f>
        <v>4531000</v>
      </c>
      <c r="H2" s="22">
        <f t="shared" ref="H2:H40" si="1">(B2 + stillbirth*B2/(1000-stillbirth))/(1-abortion)</f>
        <v>436035.37939133099</v>
      </c>
      <c r="I2" s="22">
        <f>G2-H2</f>
        <v>4094964.6206086688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368118</v>
      </c>
      <c r="C3" s="75">
        <v>584000</v>
      </c>
      <c r="D3" s="75">
        <v>1228000</v>
      </c>
      <c r="E3" s="75">
        <v>1559000</v>
      </c>
      <c r="F3" s="75">
        <v>1187000</v>
      </c>
      <c r="G3" s="22">
        <f t="shared" si="0"/>
        <v>4558000</v>
      </c>
      <c r="H3" s="22">
        <f t="shared" si="1"/>
        <v>425892.43878312485</v>
      </c>
      <c r="I3" s="22">
        <f t="shared" ref="I3:I15" si="3">G3-H3</f>
        <v>4132107.561216875</v>
      </c>
    </row>
    <row r="4" spans="1:9" ht="15.75" customHeight="1" x14ac:dyDescent="0.25">
      <c r="A4" s="92">
        <f t="shared" si="2"/>
        <v>2022</v>
      </c>
      <c r="B4" s="74">
        <v>360500</v>
      </c>
      <c r="C4" s="75">
        <v>627000</v>
      </c>
      <c r="D4" s="75">
        <v>1173000</v>
      </c>
      <c r="E4" s="75">
        <v>1587000</v>
      </c>
      <c r="F4" s="75">
        <v>1198000</v>
      </c>
      <c r="G4" s="22">
        <f t="shared" si="0"/>
        <v>4585000</v>
      </c>
      <c r="H4" s="22">
        <f t="shared" si="1"/>
        <v>417078.82847705489</v>
      </c>
      <c r="I4" s="22">
        <f t="shared" si="3"/>
        <v>4167921.1715229452</v>
      </c>
    </row>
    <row r="5" spans="1:9" ht="15.75" customHeight="1" x14ac:dyDescent="0.25">
      <c r="A5" s="92" t="str">
        <f t="shared" si="2"/>
        <v/>
      </c>
      <c r="B5" s="74">
        <v>329550.55920000013</v>
      </c>
      <c r="C5" s="75">
        <v>677000</v>
      </c>
      <c r="D5" s="75">
        <v>1127000</v>
      </c>
      <c r="E5" s="75">
        <v>1603000</v>
      </c>
      <c r="F5" s="75">
        <v>1210000</v>
      </c>
      <c r="G5" s="22">
        <f t="shared" si="0"/>
        <v>4617000</v>
      </c>
      <c r="H5" s="22">
        <f t="shared" si="1"/>
        <v>381272.01429984567</v>
      </c>
      <c r="I5" s="22">
        <f t="shared" si="3"/>
        <v>4235727.9857001547</v>
      </c>
    </row>
    <row r="6" spans="1:9" ht="15.75" customHeight="1" x14ac:dyDescent="0.25">
      <c r="A6" s="92" t="str">
        <f t="shared" si="2"/>
        <v/>
      </c>
      <c r="B6" s="74">
        <v>323174.17300000013</v>
      </c>
      <c r="C6" s="75">
        <v>729000</v>
      </c>
      <c r="D6" s="75">
        <v>1098000</v>
      </c>
      <c r="E6" s="75">
        <v>1602000</v>
      </c>
      <c r="F6" s="75">
        <v>1229000</v>
      </c>
      <c r="G6" s="22">
        <f t="shared" si="0"/>
        <v>4658000</v>
      </c>
      <c r="H6" s="22">
        <f t="shared" si="1"/>
        <v>373894.88340882416</v>
      </c>
      <c r="I6" s="22">
        <f t="shared" si="3"/>
        <v>4284105.116591176</v>
      </c>
    </row>
    <row r="7" spans="1:9" ht="15.75" customHeight="1" x14ac:dyDescent="0.25">
      <c r="A7" s="92" t="str">
        <f t="shared" si="2"/>
        <v/>
      </c>
      <c r="B7" s="74">
        <v>316550.98200000002</v>
      </c>
      <c r="C7" s="75">
        <v>779000</v>
      </c>
      <c r="D7" s="75">
        <v>1091000</v>
      </c>
      <c r="E7" s="75">
        <v>1582000</v>
      </c>
      <c r="F7" s="75">
        <v>1260000</v>
      </c>
      <c r="G7" s="22">
        <f t="shared" si="0"/>
        <v>4712000</v>
      </c>
      <c r="H7" s="22">
        <f t="shared" si="1"/>
        <v>366232.21283168183</v>
      </c>
      <c r="I7" s="22">
        <f t="shared" si="3"/>
        <v>4345767.7871683184</v>
      </c>
    </row>
    <row r="8" spans="1:9" ht="15.75" customHeight="1" x14ac:dyDescent="0.25">
      <c r="A8" s="92" t="str">
        <f t="shared" si="2"/>
        <v/>
      </c>
      <c r="B8" s="74">
        <v>315027.80439999996</v>
      </c>
      <c r="C8" s="75">
        <v>826000</v>
      </c>
      <c r="D8" s="75">
        <v>1103000</v>
      </c>
      <c r="E8" s="75">
        <v>1542000</v>
      </c>
      <c r="F8" s="75">
        <v>1300000</v>
      </c>
      <c r="G8" s="22">
        <f t="shared" si="0"/>
        <v>4771000</v>
      </c>
      <c r="H8" s="22">
        <f t="shared" si="1"/>
        <v>364469.97946421849</v>
      </c>
      <c r="I8" s="22">
        <f t="shared" si="3"/>
        <v>4406530.020535782</v>
      </c>
    </row>
    <row r="9" spans="1:9" ht="15.75" customHeight="1" x14ac:dyDescent="0.25">
      <c r="A9" s="92" t="str">
        <f t="shared" si="2"/>
        <v/>
      </c>
      <c r="B9" s="74">
        <v>313382.90999999997</v>
      </c>
      <c r="C9" s="75">
        <v>871000</v>
      </c>
      <c r="D9" s="75">
        <v>1136000</v>
      </c>
      <c r="E9" s="75">
        <v>1483000</v>
      </c>
      <c r="F9" s="75">
        <v>1348000</v>
      </c>
      <c r="G9" s="22">
        <f t="shared" si="0"/>
        <v>4838000</v>
      </c>
      <c r="H9" s="22">
        <f t="shared" si="1"/>
        <v>362566.9264009163</v>
      </c>
      <c r="I9" s="22">
        <f t="shared" si="3"/>
        <v>4475433.0735990833</v>
      </c>
    </row>
    <row r="10" spans="1:9" ht="15.75" customHeight="1" x14ac:dyDescent="0.25">
      <c r="A10" s="92" t="str">
        <f t="shared" si="2"/>
        <v/>
      </c>
      <c r="B10" s="74">
        <v>311603.00079999998</v>
      </c>
      <c r="C10" s="75">
        <v>911000</v>
      </c>
      <c r="D10" s="75">
        <v>1188000</v>
      </c>
      <c r="E10" s="75">
        <v>1414000</v>
      </c>
      <c r="F10" s="75">
        <v>1401000</v>
      </c>
      <c r="G10" s="22">
        <f t="shared" si="0"/>
        <v>4914000</v>
      </c>
      <c r="H10" s="22">
        <f t="shared" si="1"/>
        <v>360507.66858141136</v>
      </c>
      <c r="I10" s="22">
        <f t="shared" si="3"/>
        <v>4553492.3314185888</v>
      </c>
    </row>
    <row r="11" spans="1:9" ht="15.75" customHeight="1" x14ac:dyDescent="0.25">
      <c r="A11" s="92" t="str">
        <f t="shared" si="2"/>
        <v/>
      </c>
      <c r="B11" s="74">
        <v>309722.04319999996</v>
      </c>
      <c r="C11" s="75">
        <v>940000</v>
      </c>
      <c r="D11" s="75">
        <v>1252000</v>
      </c>
      <c r="E11" s="75">
        <v>1342000</v>
      </c>
      <c r="F11" s="75">
        <v>1451000</v>
      </c>
      <c r="G11" s="22">
        <f t="shared" si="0"/>
        <v>4985000</v>
      </c>
      <c r="H11" s="22">
        <f t="shared" si="1"/>
        <v>358331.50327704794</v>
      </c>
      <c r="I11" s="22">
        <f t="shared" si="3"/>
        <v>4626668.4967229525</v>
      </c>
    </row>
    <row r="12" spans="1:9" ht="15.75" customHeight="1" x14ac:dyDescent="0.25">
      <c r="A12" s="92" t="str">
        <f t="shared" si="2"/>
        <v/>
      </c>
      <c r="B12" s="74">
        <v>307726.53999999998</v>
      </c>
      <c r="C12" s="75">
        <v>955000</v>
      </c>
      <c r="D12" s="75">
        <v>1324000</v>
      </c>
      <c r="E12" s="75">
        <v>1275000</v>
      </c>
      <c r="F12" s="75">
        <v>1493000</v>
      </c>
      <c r="G12" s="22">
        <f t="shared" si="0"/>
        <v>5047000</v>
      </c>
      <c r="H12" s="22">
        <f t="shared" si="1"/>
        <v>356022.81496393221</v>
      </c>
      <c r="I12" s="22">
        <f t="shared" si="3"/>
        <v>4690977.1850360679</v>
      </c>
    </row>
    <row r="13" spans="1:9" ht="15.75" customHeight="1" x14ac:dyDescent="0.25">
      <c r="A13" s="92" t="str">
        <f t="shared" si="2"/>
        <v/>
      </c>
      <c r="B13" s="74">
        <v>528000</v>
      </c>
      <c r="C13" s="75">
        <v>1356000</v>
      </c>
      <c r="D13" s="75">
        <v>1479000</v>
      </c>
      <c r="E13" s="75">
        <v>1158000</v>
      </c>
      <c r="F13" s="75">
        <v>5.6836937499999997E-3</v>
      </c>
      <c r="G13" s="22">
        <f t="shared" si="0"/>
        <v>3993000.0056836936</v>
      </c>
      <c r="H13" s="22">
        <f t="shared" si="1"/>
        <v>610867.18844905682</v>
      </c>
      <c r="I13" s="22">
        <f t="shared" si="3"/>
        <v>3382132.8172346368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5.6836937499999997E-3</v>
      </c>
    </row>
    <row r="4" spans="1:8" ht="15.75" customHeight="1" x14ac:dyDescent="0.25">
      <c r="B4" s="24" t="s">
        <v>7</v>
      </c>
      <c r="C4" s="76">
        <v>0.10398224093562627</v>
      </c>
    </row>
    <row r="5" spans="1:8" ht="15.75" customHeight="1" x14ac:dyDescent="0.25">
      <c r="B5" s="24" t="s">
        <v>8</v>
      </c>
      <c r="C5" s="76">
        <v>9.246930510183575E-2</v>
      </c>
    </row>
    <row r="6" spans="1:8" ht="15.75" customHeight="1" x14ac:dyDescent="0.25">
      <c r="B6" s="24" t="s">
        <v>10</v>
      </c>
      <c r="C6" s="76">
        <v>8.4972126127932007E-2</v>
      </c>
    </row>
    <row r="7" spans="1:8" ht="15.75" customHeight="1" x14ac:dyDescent="0.25">
      <c r="B7" s="24" t="s">
        <v>13</v>
      </c>
      <c r="C7" s="76">
        <v>0.28338279243329151</v>
      </c>
    </row>
    <row r="8" spans="1:8" ht="15.75" customHeight="1" x14ac:dyDescent="0.25">
      <c r="B8" s="24" t="s">
        <v>14</v>
      </c>
      <c r="C8" s="76">
        <v>4.2780432503564465E-7</v>
      </c>
    </row>
    <row r="9" spans="1:8" ht="15.75" customHeight="1" x14ac:dyDescent="0.25">
      <c r="B9" s="24" t="s">
        <v>27</v>
      </c>
      <c r="C9" s="76">
        <v>0.20101468101000478</v>
      </c>
    </row>
    <row r="10" spans="1:8" ht="15.75" customHeight="1" x14ac:dyDescent="0.25">
      <c r="B10" s="24" t="s">
        <v>15</v>
      </c>
      <c r="C10" s="76">
        <v>0.22849473283698474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2.3881225815893702E-2</v>
      </c>
      <c r="D14" s="76">
        <v>2.3881225815893702E-2</v>
      </c>
      <c r="E14" s="76">
        <v>1.74966987496704E-2</v>
      </c>
      <c r="F14" s="76">
        <v>1.74966987496704E-2</v>
      </c>
    </row>
    <row r="15" spans="1:8" ht="15.75" customHeight="1" x14ac:dyDescent="0.25">
      <c r="B15" s="24" t="s">
        <v>16</v>
      </c>
      <c r="C15" s="76">
        <v>0.20685712818257301</v>
      </c>
      <c r="D15" s="76">
        <v>0.20685712818257301</v>
      </c>
      <c r="E15" s="76">
        <v>0.14986065136877399</v>
      </c>
      <c r="F15" s="76">
        <v>0.14986065136877399</v>
      </c>
    </row>
    <row r="16" spans="1:8" ht="15.75" customHeight="1" x14ac:dyDescent="0.25">
      <c r="B16" s="24" t="s">
        <v>17</v>
      </c>
      <c r="C16" s="76">
        <v>2.53483363439682E-2</v>
      </c>
      <c r="D16" s="76">
        <v>2.53483363439682E-2</v>
      </c>
      <c r="E16" s="76">
        <v>2.9502678186019399E-2</v>
      </c>
      <c r="F16" s="76">
        <v>2.9502678186019399E-2</v>
      </c>
    </row>
    <row r="17" spans="1:8" ht="15.75" customHeight="1" x14ac:dyDescent="0.25">
      <c r="B17" s="24" t="s">
        <v>18</v>
      </c>
      <c r="C17" s="76">
        <v>3.8947907931647499E-5</v>
      </c>
      <c r="D17" s="76">
        <v>3.8947907931647499E-5</v>
      </c>
      <c r="E17" s="76">
        <v>9.7038262924551802E-5</v>
      </c>
      <c r="F17" s="76">
        <v>9.7038262924551802E-5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4.9742974637905402E-4</v>
      </c>
      <c r="D19" s="76">
        <v>4.9742974637905402E-4</v>
      </c>
      <c r="E19" s="76">
        <v>2.1563356373333501E-4</v>
      </c>
      <c r="F19" s="76">
        <v>2.1563356373333501E-4</v>
      </c>
    </row>
    <row r="20" spans="1:8" ht="15.75" customHeight="1" x14ac:dyDescent="0.25">
      <c r="B20" s="24" t="s">
        <v>21</v>
      </c>
      <c r="C20" s="76">
        <v>6.0446093828685913E-3</v>
      </c>
      <c r="D20" s="76">
        <v>6.0446093828685913E-3</v>
      </c>
      <c r="E20" s="76">
        <v>2.7210508584342794E-3</v>
      </c>
      <c r="F20" s="76">
        <v>2.7210508584342794E-3</v>
      </c>
    </row>
    <row r="21" spans="1:8" ht="15.75" customHeight="1" x14ac:dyDescent="0.25">
      <c r="B21" s="24" t="s">
        <v>22</v>
      </c>
      <c r="C21" s="76">
        <v>0.123114367083761</v>
      </c>
      <c r="D21" s="76">
        <v>0.123114367083761</v>
      </c>
      <c r="E21" s="76">
        <v>0.36227852167979202</v>
      </c>
      <c r="F21" s="76">
        <v>0.36227852167979202</v>
      </c>
    </row>
    <row r="22" spans="1:8" ht="15.75" customHeight="1" x14ac:dyDescent="0.25">
      <c r="B22" s="24" t="s">
        <v>23</v>
      </c>
      <c r="C22" s="76">
        <v>0.61421795553662473</v>
      </c>
      <c r="D22" s="76">
        <v>0.61421795553662473</v>
      </c>
      <c r="E22" s="76">
        <v>0.43782772733065201</v>
      </c>
      <c r="F22" s="76">
        <v>0.43782772733065201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1.8700000000000001E-2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0.29299999999999998</v>
      </c>
    </row>
    <row r="29" spans="1:8" ht="15.75" customHeight="1" x14ac:dyDescent="0.25">
      <c r="B29" s="24" t="s">
        <v>41</v>
      </c>
      <c r="C29" s="76">
        <v>7.1199999999999999E-2</v>
      </c>
    </row>
    <row r="30" spans="1:8" ht="15.75" customHeight="1" x14ac:dyDescent="0.25">
      <c r="B30" s="24" t="s">
        <v>42</v>
      </c>
      <c r="C30" s="76">
        <v>0.18739999999999998</v>
      </c>
    </row>
    <row r="31" spans="1:8" ht="15.75" customHeight="1" x14ac:dyDescent="0.25">
      <c r="B31" s="24" t="s">
        <v>43</v>
      </c>
      <c r="C31" s="76">
        <v>5.5800000000000002E-2</v>
      </c>
    </row>
    <row r="32" spans="1:8" ht="15.75" customHeight="1" x14ac:dyDescent="0.25">
      <c r="B32" s="24" t="s">
        <v>44</v>
      </c>
      <c r="C32" s="76">
        <v>3.8800000000000001E-2</v>
      </c>
    </row>
    <row r="33" spans="2:3" ht="15.75" customHeight="1" x14ac:dyDescent="0.25">
      <c r="B33" s="24" t="s">
        <v>45</v>
      </c>
      <c r="C33" s="76">
        <v>1.5100000000000001E-2</v>
      </c>
    </row>
    <row r="34" spans="2:3" ht="15.75" customHeight="1" x14ac:dyDescent="0.25">
      <c r="B34" s="24" t="s">
        <v>46</v>
      </c>
      <c r="C34" s="76">
        <v>0.3173999999977648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0.86418602345130902</v>
      </c>
      <c r="D2" s="77">
        <v>0.86250000000000004</v>
      </c>
      <c r="E2" s="77">
        <v>0.82530000000000003</v>
      </c>
      <c r="F2" s="77">
        <v>0.7722</v>
      </c>
      <c r="G2" s="77">
        <v>0.72730000000000006</v>
      </c>
    </row>
    <row r="3" spans="1:15" ht="15.75" customHeight="1" x14ac:dyDescent="0.25">
      <c r="A3" s="5"/>
      <c r="B3" s="11" t="s">
        <v>118</v>
      </c>
      <c r="C3" s="77">
        <v>8.7899999999999992E-2</v>
      </c>
      <c r="D3" s="77">
        <v>8.7899999999999992E-2</v>
      </c>
      <c r="E3" s="77">
        <v>0.11269999999999999</v>
      </c>
      <c r="F3" s="77">
        <v>0.13320000000000001</v>
      </c>
      <c r="G3" s="77">
        <v>0.18719999999999998</v>
      </c>
    </row>
    <row r="4" spans="1:15" ht="15.75" customHeight="1" x14ac:dyDescent="0.25">
      <c r="A4" s="5"/>
      <c r="B4" s="11" t="s">
        <v>116</v>
      </c>
      <c r="C4" s="78">
        <v>3.0200000000000001E-2</v>
      </c>
      <c r="D4" s="78">
        <v>3.0200000000000001E-2</v>
      </c>
      <c r="E4" s="78">
        <v>4.4800000000000006E-2</v>
      </c>
      <c r="F4" s="78">
        <v>5.0999999999999997E-2</v>
      </c>
      <c r="G4" s="78">
        <v>6.4299999999999996E-2</v>
      </c>
    </row>
    <row r="5" spans="1:15" ht="15.75" customHeight="1" x14ac:dyDescent="0.25">
      <c r="A5" s="5"/>
      <c r="B5" s="11" t="s">
        <v>119</v>
      </c>
      <c r="C5" s="78">
        <v>1.9299999999999998E-2</v>
      </c>
      <c r="D5" s="78">
        <v>1.9299999999999998E-2</v>
      </c>
      <c r="E5" s="78">
        <v>1.72E-2</v>
      </c>
      <c r="F5" s="78">
        <v>4.36E-2</v>
      </c>
      <c r="G5" s="78">
        <v>2.1099999999999997E-2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0.73419999999999996</v>
      </c>
      <c r="D8" s="77">
        <v>0.73419999999999996</v>
      </c>
      <c r="E8" s="77">
        <v>0.9123</v>
      </c>
      <c r="F8" s="77">
        <v>0.92859999999999998</v>
      </c>
      <c r="G8" s="77">
        <v>0.91819999999999991</v>
      </c>
    </row>
    <row r="9" spans="1:15" ht="15.75" customHeight="1" x14ac:dyDescent="0.25">
      <c r="B9" s="7" t="s">
        <v>121</v>
      </c>
      <c r="C9" s="77">
        <v>0.1293</v>
      </c>
      <c r="D9" s="77">
        <v>0.1293</v>
      </c>
      <c r="E9" s="77">
        <v>5.8899999999999994E-2</v>
      </c>
      <c r="F9" s="77">
        <v>4.5199999999999997E-2</v>
      </c>
      <c r="G9" s="77">
        <v>6.3600000000000004E-2</v>
      </c>
    </row>
    <row r="10" spans="1:15" ht="15.75" customHeight="1" x14ac:dyDescent="0.25">
      <c r="B10" s="7" t="s">
        <v>122</v>
      </c>
      <c r="C10" s="78">
        <v>8.77E-2</v>
      </c>
      <c r="D10" s="78">
        <v>8.77E-2</v>
      </c>
      <c r="E10" s="78">
        <v>1.9E-2</v>
      </c>
      <c r="F10" s="78">
        <v>1.7399999999999999E-2</v>
      </c>
      <c r="G10" s="78">
        <v>1.23E-2</v>
      </c>
    </row>
    <row r="11" spans="1:15" ht="15.75" customHeight="1" x14ac:dyDescent="0.25">
      <c r="B11" s="7" t="s">
        <v>123</v>
      </c>
      <c r="C11" s="78">
        <v>4.8799999999999996E-2</v>
      </c>
      <c r="D11" s="78">
        <v>4.8799999999999996E-2</v>
      </c>
      <c r="E11" s="78">
        <v>9.6882100000000009E-3</v>
      </c>
      <c r="F11" s="78">
        <v>8.7549900000000007E-3</v>
      </c>
      <c r="G11" s="78">
        <v>5.8830999999999996E-3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0.43544833799999999</v>
      </c>
      <c r="D14" s="79">
        <v>0.414763389195</v>
      </c>
      <c r="E14" s="79">
        <v>0.414763389195</v>
      </c>
      <c r="F14" s="79">
        <v>0.239306340073</v>
      </c>
      <c r="G14" s="79">
        <v>0.239306340073</v>
      </c>
      <c r="H14" s="80">
        <v>0.30399999999999999</v>
      </c>
      <c r="I14" s="80">
        <v>0.30399999999999999</v>
      </c>
      <c r="J14" s="80">
        <v>0.30399999999999999</v>
      </c>
      <c r="K14" s="80">
        <v>0.30399999999999999</v>
      </c>
      <c r="L14" s="80">
        <v>0.30675000000000002</v>
      </c>
      <c r="M14" s="80">
        <v>0.30675000000000002</v>
      </c>
      <c r="N14" s="80">
        <v>0.30675000000000002</v>
      </c>
      <c r="O14" s="80">
        <v>0.30675000000000002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0.23347585094500167</v>
      </c>
      <c r="D15" s="77">
        <f t="shared" si="0"/>
        <v>0.22238512995113449</v>
      </c>
      <c r="E15" s="77">
        <f t="shared" si="0"/>
        <v>0.22238512995113449</v>
      </c>
      <c r="F15" s="77">
        <f t="shared" si="0"/>
        <v>0.12830971325254575</v>
      </c>
      <c r="G15" s="77">
        <f t="shared" si="0"/>
        <v>0.12830971325254575</v>
      </c>
      <c r="H15" s="77">
        <f t="shared" si="0"/>
        <v>0.16299673805915527</v>
      </c>
      <c r="I15" s="77">
        <f t="shared" si="0"/>
        <v>0.16299673805915527</v>
      </c>
      <c r="J15" s="77">
        <f t="shared" si="0"/>
        <v>0.16299673805915527</v>
      </c>
      <c r="K15" s="77">
        <f t="shared" si="0"/>
        <v>0.16299673805915527</v>
      </c>
      <c r="L15" s="77">
        <f t="shared" si="0"/>
        <v>0.1644712151304141</v>
      </c>
      <c r="M15" s="77">
        <f t="shared" si="0"/>
        <v>0.1644712151304141</v>
      </c>
      <c r="N15" s="77">
        <f t="shared" si="0"/>
        <v>0.1644712151304141</v>
      </c>
      <c r="O15" s="77">
        <f t="shared" si="0"/>
        <v>0.1644712151304141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0.68370000000000009</v>
      </c>
      <c r="D2" s="78">
        <v>0.34310000000000002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0.25019999999999998</v>
      </c>
      <c r="D3" s="78">
        <v>0.37450000000000006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3.2199999999999999E-2</v>
      </c>
      <c r="D4" s="78">
        <v>0.19190000000000002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3.389999999999993E-2</v>
      </c>
      <c r="D5" s="77">
        <f t="shared" ref="D5:G5" si="0">1-SUM(D2:D4)</f>
        <v>9.0500000000000025E-2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8.1500000000000003E-2</v>
      </c>
      <c r="D2" s="28">
        <v>8.2400000000000001E-2</v>
      </c>
      <c r="E2" s="28">
        <v>8.2600000000000007E-2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3.2100000000000004E-2</v>
      </c>
      <c r="D4" s="28">
        <v>3.2000000000000001E-2</v>
      </c>
      <c r="E4" s="28">
        <v>3.2000000000000001E-2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0.414763389195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0.30675000000000002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0.34310000000000002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85.65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26.17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0.28199999999999997</v>
      </c>
      <c r="C18" s="85">
        <v>0.95</v>
      </c>
      <c r="D18" s="86">
        <v>18.739999999999998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0.496</v>
      </c>
      <c r="C19" s="85">
        <f>(1-food_insecure)*0.95</f>
        <v>0.94524999999999992</v>
      </c>
      <c r="D19" s="86">
        <v>18.739999999999998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64.37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25.02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20.23</v>
      </c>
      <c r="E24" s="86" t="s">
        <v>201</v>
      </c>
    </row>
    <row r="25" spans="1:5" ht="15.75" customHeight="1" x14ac:dyDescent="0.25">
      <c r="A25" s="53" t="s">
        <v>87</v>
      </c>
      <c r="B25" s="85">
        <v>0.45200000000000001</v>
      </c>
      <c r="C25" s="85">
        <v>0.95</v>
      </c>
      <c r="D25" s="86">
        <v>20.23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6.75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20.23</v>
      </c>
      <c r="E27" s="86" t="s">
        <v>201</v>
      </c>
    </row>
    <row r="28" spans="1:5" ht="15.75" customHeight="1" x14ac:dyDescent="0.25">
      <c r="A28" s="53" t="s">
        <v>84</v>
      </c>
      <c r="B28" s="85">
        <v>0.61799999999999999</v>
      </c>
      <c r="C28" s="85">
        <v>0.95</v>
      </c>
      <c r="D28" s="86">
        <v>1.27</v>
      </c>
      <c r="E28" s="86" t="s">
        <v>201</v>
      </c>
    </row>
    <row r="29" spans="1:5" ht="15.75" customHeight="1" x14ac:dyDescent="0.25">
      <c r="A29" s="53" t="s">
        <v>58</v>
      </c>
      <c r="B29" s="85">
        <v>0.496</v>
      </c>
      <c r="C29" s="85">
        <v>0.95</v>
      </c>
      <c r="D29" s="86">
        <v>175.57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354.65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2.85</v>
      </c>
      <c r="E32" s="86" t="s">
        <v>201</v>
      </c>
    </row>
    <row r="33" spans="1:6" ht="15.75" customHeight="1" x14ac:dyDescent="0.25">
      <c r="A33" s="53" t="s">
        <v>83</v>
      </c>
      <c r="B33" s="85">
        <v>0.99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0.66700000000000004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0.97900000000000009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0.95599999999999996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0.77300000000000002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2020-09-23T14:15:46Z</dcterms:modified>
</cp:coreProperties>
</file>