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C218E0F-7667-4F7D-914F-6F5910E72650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<sst xmlns="http://schemas.openxmlformats.org/spreadsheetml/2006/main" count="1117" uniqueCount="272">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</sst>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3678586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0.1173</v>
      </c>
    </row>
    <row r="10" spans="1:3" ht="15" customHeight="1" x14ac:dyDescent="0.25">
      <c r="B10" s="9" t="s">
        <v>105</v>
      </c>
      <c r="C10" s="67">
        <v>0.77493057250976605</v>
      </c>
    </row>
    <row r="11" spans="1:3" ht="15" customHeight="1" x14ac:dyDescent="0.25">
      <c r="B11" s="7" t="s">
        <v>108</v>
      </c>
      <c r="C11" s="66">
        <v>0.90799999999999992</v>
      </c>
    </row>
    <row r="12" spans="1:3" ht="15" customHeight="1" x14ac:dyDescent="0.25">
      <c r="B12" s="7" t="s">
        <v>109</v>
      </c>
      <c r="C12" s="66">
        <v>0.98099999999999998</v>
      </c>
    </row>
    <row r="13" spans="1:3" ht="15" customHeight="1" x14ac:dyDescent="0.25">
      <c r="B13" s="7" t="s">
        <v>110</v>
      </c>
      <c r="C13" s="66">
        <v>0.10800000000000001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0.17739999999999997</v>
      </c>
    </row>
    <row r="24" spans="1:3" ht="15" customHeight="1" x14ac:dyDescent="0.25">
      <c r="B24" s="20" t="s">
        <v>102</v>
      </c>
      <c r="C24" s="67">
        <v>0.45539999999999997</v>
      </c>
    </row>
    <row r="25" spans="1:3" ht="15" customHeight="1" x14ac:dyDescent="0.25">
      <c r="B25" s="20" t="s">
        <v>103</v>
      </c>
      <c r="C25" s="67">
        <v>0.34060000000000001</v>
      </c>
    </row>
    <row r="26" spans="1:3" ht="15" customHeight="1" x14ac:dyDescent="0.25">
      <c r="B26" s="20" t="s">
        <v>104</v>
      </c>
      <c r="C26" s="67">
        <v>2.6600000000000002E-2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8.1999999999999993</v>
      </c>
      <c r="D38" s="17"/>
      <c r="E38" s="18"/>
    </row>
    <row r="39" spans="1:5" ht="15" customHeight="1" x14ac:dyDescent="0.25">
      <c r="B39" s="16" t="s">
        <v>90</v>
      </c>
      <c r="C39" s="68">
        <v>9.5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2.6779999999999998E-2</v>
      </c>
      <c r="D45" s="17"/>
    </row>
    <row r="46" spans="1:5" ht="15.75" customHeight="1" x14ac:dyDescent="0.25">
      <c r="B46" s="16" t="s">
        <v>11</v>
      </c>
      <c r="C46" s="67">
        <v>9.3379999999999991E-2</v>
      </c>
      <c r="D46" s="17"/>
    </row>
    <row r="47" spans="1:5" ht="15.75" customHeight="1" x14ac:dyDescent="0.25">
      <c r="B47" s="16" t="s">
        <v>12</v>
      </c>
      <c r="C47" s="67">
        <v>0.16135000000000002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0.71848999999999996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1.6292768169425003</v>
      </c>
      <c r="D51" s="17"/>
    </row>
    <row r="52" spans="1:4" ht="15" customHeight="1" x14ac:dyDescent="0.25">
      <c r="B52" s="16" t="s">
        <v>125</v>
      </c>
      <c r="C52" s="65">
        <v>1.4938345119699998</v>
      </c>
    </row>
    <row r="53" spans="1:4" ht="15.75" customHeight="1" x14ac:dyDescent="0.25">
      <c r="B53" s="16" t="s">
        <v>126</v>
      </c>
      <c r="C53" s="65">
        <v>1.4938345119699998</v>
      </c>
    </row>
    <row r="54" spans="1:4" ht="15.75" customHeight="1" x14ac:dyDescent="0.25">
      <c r="B54" s="16" t="s">
        <v>127</v>
      </c>
      <c r="C54" s="65">
        <v>1.0224597184499999</v>
      </c>
    </row>
    <row r="55" spans="1:4" ht="15.75" customHeight="1" x14ac:dyDescent="0.25">
      <c r="B55" s="16" t="s">
        <v>128</v>
      </c>
      <c r="C55" s="65">
        <v>1.0224597184499999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0.55480721637247754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1.6292768169425003</v>
      </c>
      <c r="C2" s="26">
        <f>'Baseline year population inputs'!C52</f>
        <v>1.4938345119699998</v>
      </c>
      <c r="D2" s="26">
        <f>'Baseline year population inputs'!C53</f>
        <v>1.4938345119699998</v>
      </c>
      <c r="E2" s="26">
        <f>'Baseline year population inputs'!C54</f>
        <v>1.0224597184499999</v>
      </c>
      <c r="F2" s="26">
        <f>'Baseline year population inputs'!C55</f>
        <v>1.0224597184499999</v>
      </c>
    </row>
    <row r="3" spans="1:6" ht="15.75" customHeight="1" x14ac:dyDescent="0.25">
      <c r="A3" s="3" t="s">
        <v>65</v>
      </c>
      <c r="B3" s="26">
        <f>frac_mam_1month * 2.6</f>
        <v>0.25740000000000002</v>
      </c>
      <c r="C3" s="26">
        <f>frac_mam_1_5months * 2.6</f>
        <v>0.25740000000000002</v>
      </c>
      <c r="D3" s="26">
        <f>frac_mam_6_11months * 2.6</f>
        <v>6.7860000000000004E-2</v>
      </c>
      <c r="E3" s="26">
        <f>frac_mam_12_23months * 2.6</f>
        <v>8.2680000000000003E-2</v>
      </c>
      <c r="F3" s="26">
        <f>frac_mam_24_59months * 2.6</f>
        <v>9.4120000000000009E-2</v>
      </c>
    </row>
    <row r="4" spans="1:6" ht="15.75" customHeight="1" x14ac:dyDescent="0.25">
      <c r="A4" s="3" t="s">
        <v>66</v>
      </c>
      <c r="B4" s="26">
        <f>frac_sam_1month * 2.6</f>
        <v>6.4479999999999996E-2</v>
      </c>
      <c r="C4" s="26">
        <f>frac_sam_1_5months * 2.6</f>
        <v>6.4479999999999996E-2</v>
      </c>
      <c r="D4" s="26">
        <f>frac_sam_6_11months * 2.6</f>
        <v>3.2760000000000004E-2</v>
      </c>
      <c r="E4" s="26">
        <f>frac_sam_12_23months * 2.6</f>
        <v>4.0300000000000002E-2</v>
      </c>
      <c r="F4" s="26">
        <f>frac_sam_24_59months * 2.6</f>
        <v>3.2760000000000004E-2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0.98099999999999998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1.6292768169425003</v>
      </c>
      <c r="D7" s="93">
        <f>diarrhoea_1_5mo</f>
        <v>1.4938345119699998</v>
      </c>
      <c r="E7" s="93">
        <f>diarrhoea_6_11mo</f>
        <v>1.4938345119699998</v>
      </c>
      <c r="F7" s="93">
        <f>diarrhoea_12_23mo</f>
        <v>1.0224597184499999</v>
      </c>
      <c r="G7" s="93">
        <f>diarrhoea_24_59mo</f>
        <v>1.0224597184499999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1.6292768169425003</v>
      </c>
      <c r="D12" s="93">
        <f>diarrhoea_1_5mo</f>
        <v>1.4938345119699998</v>
      </c>
      <c r="E12" s="93">
        <f>diarrhoea_6_11mo</f>
        <v>1.4938345119699998</v>
      </c>
      <c r="F12" s="93">
        <f>diarrhoea_12_23mo</f>
        <v>1.0224597184499999</v>
      </c>
      <c r="G12" s="93">
        <f>diarrhoea_24_59mo</f>
        <v>1.0224597184499999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0.90799999999999992</v>
      </c>
      <c r="I18" s="93">
        <f>frac_PW_health_facility</f>
        <v>0.90799999999999992</v>
      </c>
      <c r="J18" s="93">
        <f>frac_PW_health_facility</f>
        <v>0.90799999999999992</v>
      </c>
      <c r="K18" s="93">
        <f>frac_PW_health_facility</f>
        <v>0.90799999999999992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0.1173</v>
      </c>
      <c r="I19" s="93">
        <f>frac_malaria_risk</f>
        <v>0.1173</v>
      </c>
      <c r="J19" s="93">
        <f>frac_malaria_risk</f>
        <v>0.1173</v>
      </c>
      <c r="K19" s="93">
        <f>frac_malaria_risk</f>
        <v>0.1173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0.10800000000000001</v>
      </c>
      <c r="M24" s="93">
        <f>famplan_unmet_need</f>
        <v>0.10800000000000001</v>
      </c>
      <c r="N24" s="93">
        <f>famplan_unmet_need</f>
        <v>0.10800000000000001</v>
      </c>
      <c r="O24" s="93">
        <f>famplan_unmet_need</f>
        <v>0.10800000000000001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0.11052034236907937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4.7365861015319734E-2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6.7183224105834827E-2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0.77493057250976605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0.1173</v>
      </c>
      <c r="D34" s="93">
        <f t="shared" si="3"/>
        <v>0.1173</v>
      </c>
      <c r="E34" s="93">
        <f t="shared" si="3"/>
        <v>0.1173</v>
      </c>
      <c r="F34" s="93">
        <f t="shared" si="3"/>
        <v>0.1173</v>
      </c>
      <c r="G34" s="93">
        <f t="shared" si="3"/>
        <v>0.1173</v>
      </c>
      <c r="H34" s="93">
        <f t="shared" si="3"/>
        <v>0.1173</v>
      </c>
      <c r="I34" s="93">
        <f t="shared" si="3"/>
        <v>0.1173</v>
      </c>
      <c r="J34" s="93">
        <f t="shared" si="3"/>
        <v>0.1173</v>
      </c>
      <c r="K34" s="93">
        <f t="shared" si="3"/>
        <v>0.1173</v>
      </c>
      <c r="L34" s="93">
        <f t="shared" si="3"/>
        <v>0.1173</v>
      </c>
      <c r="M34" s="93">
        <f t="shared" si="3"/>
        <v>0.1173</v>
      </c>
      <c r="N34" s="93">
        <f t="shared" si="3"/>
        <v>0.1173</v>
      </c>
      <c r="O34" s="93">
        <f t="shared" si="3"/>
        <v>0.1173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720245</v>
      </c>
      <c r="C2" s="75">
        <v>2135000</v>
      </c>
      <c r="D2" s="75">
        <v>4752000</v>
      </c>
      <c r="E2" s="75">
        <v>67000</v>
      </c>
      <c r="F2" s="75">
        <v>46000</v>
      </c>
      <c r="G2" s="22">
        <f t="shared" ref="G2:G40" si="0">C2+D2+E2+F2</f>
        <v>7000000</v>
      </c>
      <c r="H2" s="22">
        <f t="shared" ref="H2:H40" si="1">(B2 + stillbirth*B2/(1000-stillbirth))/(1-abortion)</f>
        <v>832027.95587131067</v>
      </c>
      <c r="I2" s="22">
        <f>G2-H2</f>
        <v>6167972.044128689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708114</v>
      </c>
      <c r="C3" s="75">
        <v>2101000</v>
      </c>
      <c r="D3" s="75">
        <v>4735000</v>
      </c>
      <c r="E3" s="75">
        <v>69000</v>
      </c>
      <c r="F3" s="75">
        <v>46000</v>
      </c>
      <c r="G3" s="22">
        <f t="shared" si="0"/>
        <v>6951000</v>
      </c>
      <c r="H3" s="22">
        <f t="shared" si="1"/>
        <v>818014.20897591405</v>
      </c>
      <c r="I3" s="22">
        <f t="shared" ref="I3:I15" si="3">G3-H3</f>
        <v>6132985.7910240861</v>
      </c>
    </row>
    <row r="4" spans="1:9" ht="15.75" customHeight="1" x14ac:dyDescent="0.25">
      <c r="A4" s="92">
        <f t="shared" si="2"/>
        <v>2022</v>
      </c>
      <c r="B4" s="74">
        <v>700170</v>
      </c>
      <c r="C4" s="75">
        <v>2072000</v>
      </c>
      <c r="D4" s="75">
        <v>4695000</v>
      </c>
      <c r="E4" s="75">
        <v>70000</v>
      </c>
      <c r="F4" s="75">
        <v>45000</v>
      </c>
      <c r="G4" s="22">
        <f t="shared" si="0"/>
        <v>6882000</v>
      </c>
      <c r="H4" s="22">
        <f t="shared" si="1"/>
        <v>808837.28989776468</v>
      </c>
      <c r="I4" s="22">
        <f t="shared" si="3"/>
        <v>6073162.710102235</v>
      </c>
    </row>
    <row r="5" spans="1:9" ht="15.75" customHeight="1" x14ac:dyDescent="0.25">
      <c r="A5" s="92" t="str">
        <f t="shared" si="2"/>
        <v/>
      </c>
      <c r="B5" s="74">
        <v>647155.04340000008</v>
      </c>
      <c r="C5" s="75">
        <v>2047000</v>
      </c>
      <c r="D5" s="75">
        <v>4635000</v>
      </c>
      <c r="E5" s="75">
        <v>71000</v>
      </c>
      <c r="F5" s="75">
        <v>44000</v>
      </c>
      <c r="G5" s="22">
        <f t="shared" si="0"/>
        <v>6797000</v>
      </c>
      <c r="H5" s="22">
        <f t="shared" si="1"/>
        <v>747594.3434413448</v>
      </c>
      <c r="I5" s="22">
        <f t="shared" si="3"/>
        <v>6049405.6565586552</v>
      </c>
    </row>
    <row r="6" spans="1:9" ht="15.75" customHeight="1" x14ac:dyDescent="0.25">
      <c r="A6" s="92" t="str">
        <f t="shared" si="2"/>
        <v/>
      </c>
      <c r="B6" s="74">
        <v>641930.83200000017</v>
      </c>
      <c r="C6" s="75">
        <v>2023000</v>
      </c>
      <c r="D6" s="75">
        <v>4568000</v>
      </c>
      <c r="E6" s="75">
        <v>73000</v>
      </c>
      <c r="F6" s="75">
        <v>45000</v>
      </c>
      <c r="G6" s="22">
        <f t="shared" si="0"/>
        <v>6709000</v>
      </c>
      <c r="H6" s="22">
        <f t="shared" si="1"/>
        <v>741559.3276728472</v>
      </c>
      <c r="I6" s="22">
        <f t="shared" si="3"/>
        <v>5967440.6723271525</v>
      </c>
    </row>
    <row r="7" spans="1:9" ht="15.75" customHeight="1" x14ac:dyDescent="0.25">
      <c r="A7" s="92" t="str">
        <f t="shared" si="2"/>
        <v/>
      </c>
      <c r="B7" s="74">
        <v>636572.47499999998</v>
      </c>
      <c r="C7" s="75">
        <v>1998000</v>
      </c>
      <c r="D7" s="75">
        <v>4498000</v>
      </c>
      <c r="E7" s="75">
        <v>77000</v>
      </c>
      <c r="F7" s="75">
        <v>47000</v>
      </c>
      <c r="G7" s="22">
        <f t="shared" si="0"/>
        <v>6620000</v>
      </c>
      <c r="H7" s="22">
        <f t="shared" si="1"/>
        <v>735369.34673366824</v>
      </c>
      <c r="I7" s="22">
        <f t="shared" si="3"/>
        <v>5884630.6532663321</v>
      </c>
    </row>
    <row r="8" spans="1:9" ht="15.75" customHeight="1" x14ac:dyDescent="0.25">
      <c r="A8" s="92" t="str">
        <f t="shared" si="2"/>
        <v/>
      </c>
      <c r="B8" s="74">
        <v>634971.82979999995</v>
      </c>
      <c r="C8" s="75">
        <v>1974000</v>
      </c>
      <c r="D8" s="75">
        <v>4429000</v>
      </c>
      <c r="E8" s="75">
        <v>80000</v>
      </c>
      <c r="F8" s="75">
        <v>48000</v>
      </c>
      <c r="G8" s="22">
        <f t="shared" si="0"/>
        <v>6531000</v>
      </c>
      <c r="H8" s="22">
        <f t="shared" si="1"/>
        <v>733520.27932767279</v>
      </c>
      <c r="I8" s="22">
        <f t="shared" si="3"/>
        <v>5797479.7206723271</v>
      </c>
    </row>
    <row r="9" spans="1:9" ht="15.75" customHeight="1" x14ac:dyDescent="0.25">
      <c r="A9" s="92" t="str">
        <f t="shared" si="2"/>
        <v/>
      </c>
      <c r="B9" s="74">
        <v>633261.46539999987</v>
      </c>
      <c r="C9" s="75">
        <v>1952000</v>
      </c>
      <c r="D9" s="75">
        <v>4355000</v>
      </c>
      <c r="E9" s="75">
        <v>87000</v>
      </c>
      <c r="F9" s="75">
        <v>50000</v>
      </c>
      <c r="G9" s="22">
        <f t="shared" si="0"/>
        <v>6444000</v>
      </c>
      <c r="H9" s="22">
        <f t="shared" si="1"/>
        <v>731544.46415987972</v>
      </c>
      <c r="I9" s="22">
        <f t="shared" si="3"/>
        <v>5712455.5358401202</v>
      </c>
    </row>
    <row r="10" spans="1:9" ht="15.75" customHeight="1" x14ac:dyDescent="0.25">
      <c r="A10" s="92" t="str">
        <f t="shared" si="2"/>
        <v/>
      </c>
      <c r="B10" s="74">
        <v>631433.2139999998</v>
      </c>
      <c r="C10" s="75">
        <v>1928000</v>
      </c>
      <c r="D10" s="75">
        <v>4281000</v>
      </c>
      <c r="E10" s="75">
        <v>92000</v>
      </c>
      <c r="F10" s="75">
        <v>53000</v>
      </c>
      <c r="G10" s="22">
        <f t="shared" si="0"/>
        <v>6354000</v>
      </c>
      <c r="H10" s="22">
        <f t="shared" si="1"/>
        <v>729432.46577716141</v>
      </c>
      <c r="I10" s="22">
        <f t="shared" si="3"/>
        <v>5624567.5342228385</v>
      </c>
    </row>
    <row r="11" spans="1:9" ht="15.75" customHeight="1" x14ac:dyDescent="0.25">
      <c r="A11" s="92" t="str">
        <f t="shared" si="2"/>
        <v/>
      </c>
      <c r="B11" s="74">
        <v>629488.0427999997</v>
      </c>
      <c r="C11" s="75">
        <v>1900000</v>
      </c>
      <c r="D11" s="75">
        <v>4209000</v>
      </c>
      <c r="E11" s="75">
        <v>98000</v>
      </c>
      <c r="F11" s="75">
        <v>55000</v>
      </c>
      <c r="G11" s="22">
        <f t="shared" si="0"/>
        <v>6262000</v>
      </c>
      <c r="H11" s="22">
        <f t="shared" si="1"/>
        <v>727185.40149020939</v>
      </c>
      <c r="I11" s="22">
        <f t="shared" si="3"/>
        <v>5534814.5985097904</v>
      </c>
    </row>
    <row r="12" spans="1:9" ht="15.75" customHeight="1" x14ac:dyDescent="0.25">
      <c r="A12" s="92" t="str">
        <f t="shared" si="2"/>
        <v/>
      </c>
      <c r="B12" s="74">
        <v>627399.88600000006</v>
      </c>
      <c r="C12" s="75">
        <v>1865000</v>
      </c>
      <c r="D12" s="75">
        <v>4142000</v>
      </c>
      <c r="E12" s="75">
        <v>103000</v>
      </c>
      <c r="F12" s="75">
        <v>57000</v>
      </c>
      <c r="G12" s="22">
        <f t="shared" si="0"/>
        <v>6167000</v>
      </c>
      <c r="H12" s="22">
        <f t="shared" si="1"/>
        <v>724773.16005313932</v>
      </c>
      <c r="I12" s="22">
        <f t="shared" si="3"/>
        <v>5442226.8399468604</v>
      </c>
    </row>
    <row r="13" spans="1:9" ht="15.75" customHeight="1" x14ac:dyDescent="0.25">
      <c r="A13" s="92" t="str">
        <f t="shared" si="2"/>
        <v/>
      </c>
      <c r="B13" s="74">
        <v>2179000</v>
      </c>
      <c r="C13" s="75">
        <v>4752000</v>
      </c>
      <c r="D13" s="75">
        <v>64000</v>
      </c>
      <c r="E13" s="75">
        <v>48000</v>
      </c>
      <c r="F13" s="75">
        <v>1.15292685E-2</v>
      </c>
      <c r="G13" s="22">
        <f t="shared" si="0"/>
        <v>4864000.0115292687</v>
      </c>
      <c r="H13" s="22">
        <f t="shared" si="1"/>
        <v>2517183.6192456535</v>
      </c>
      <c r="I13" s="22">
        <f t="shared" si="3"/>
        <v>2346816.3922836152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1.15292685E-2</v>
      </c>
    </row>
    <row r="4" spans="1:8" ht="15.75" customHeight="1" x14ac:dyDescent="0.25">
      <c r="B4" s="24" t="s">
        <v>7</v>
      </c>
      <c r="C4" s="76">
        <v>0.24954989414487228</v>
      </c>
    </row>
    <row r="5" spans="1:8" ht="15.75" customHeight="1" x14ac:dyDescent="0.25">
      <c r="B5" s="24" t="s">
        <v>8</v>
      </c>
      <c r="C5" s="76">
        <v>5.9061655061709149E-2</v>
      </c>
    </row>
    <row r="6" spans="1:8" ht="15.75" customHeight="1" x14ac:dyDescent="0.25">
      <c r="B6" s="24" t="s">
        <v>10</v>
      </c>
      <c r="C6" s="76">
        <v>7.8442138033413225E-2</v>
      </c>
    </row>
    <row r="7" spans="1:8" ht="15.75" customHeight="1" x14ac:dyDescent="0.25">
      <c r="B7" s="24" t="s">
        <v>13</v>
      </c>
      <c r="C7" s="76">
        <v>0.22250219996567527</v>
      </c>
    </row>
    <row r="8" spans="1:8" ht="15.75" customHeight="1" x14ac:dyDescent="0.25">
      <c r="B8" s="24" t="s">
        <v>14</v>
      </c>
      <c r="C8" s="76">
        <v>3.0782525243826378E-4</v>
      </c>
    </row>
    <row r="9" spans="1:8" ht="15.75" customHeight="1" x14ac:dyDescent="0.25">
      <c r="B9" s="24" t="s">
        <v>27</v>
      </c>
      <c r="C9" s="76">
        <v>0.21163079020471801</v>
      </c>
    </row>
    <row r="10" spans="1:8" ht="15.75" customHeight="1" x14ac:dyDescent="0.25">
      <c r="B10" s="24" t="s">
        <v>15</v>
      </c>
      <c r="C10" s="76">
        <v>0.16697622883717389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5.4204713543366194E-2</v>
      </c>
      <c r="D14" s="76">
        <v>5.4204713543366194E-2</v>
      </c>
      <c r="E14" s="76">
        <v>2.3997641778813097E-2</v>
      </c>
      <c r="F14" s="76">
        <v>2.3997641778813097E-2</v>
      </c>
    </row>
    <row r="15" spans="1:8" ht="15.75" customHeight="1" x14ac:dyDescent="0.25">
      <c r="B15" s="24" t="s">
        <v>16</v>
      </c>
      <c r="C15" s="76">
        <v>0.179038834788247</v>
      </c>
      <c r="D15" s="76">
        <v>0.179038834788247</v>
      </c>
      <c r="E15" s="76">
        <v>0.102043391291002</v>
      </c>
      <c r="F15" s="76">
        <v>0.102043391291002</v>
      </c>
    </row>
    <row r="16" spans="1:8" ht="15.75" customHeight="1" x14ac:dyDescent="0.25">
      <c r="B16" s="24" t="s">
        <v>17</v>
      </c>
      <c r="C16" s="76">
        <v>2.2471475184759001E-2</v>
      </c>
      <c r="D16" s="76">
        <v>2.2471475184759001E-2</v>
      </c>
      <c r="E16" s="76">
        <v>1.8642176850742199E-2</v>
      </c>
      <c r="F16" s="76">
        <v>1.8642176850742199E-2</v>
      </c>
    </row>
    <row r="17" spans="1:8" ht="15.75" customHeight="1" x14ac:dyDescent="0.25">
      <c r="B17" s="24" t="s">
        <v>18</v>
      </c>
      <c r="C17" s="76">
        <v>8.5730593102563701E-3</v>
      </c>
      <c r="D17" s="76">
        <v>8.5730593102563701E-3</v>
      </c>
      <c r="E17" s="76">
        <v>1.7049458599081101E-2</v>
      </c>
      <c r="F17" s="76">
        <v>1.7049458599081101E-2</v>
      </c>
    </row>
    <row r="18" spans="1:8" ht="15.75" customHeight="1" x14ac:dyDescent="0.25">
      <c r="B18" s="24" t="s">
        <v>19</v>
      </c>
      <c r="C18" s="76">
        <v>1.42710189865671E-4</v>
      </c>
      <c r="D18" s="76">
        <v>1.42710189865671E-4</v>
      </c>
      <c r="E18" s="76">
        <v>4.2403931954014697E-4</v>
      </c>
      <c r="F18" s="76">
        <v>4.2403931954014697E-4</v>
      </c>
    </row>
    <row r="19" spans="1:8" ht="15.75" customHeight="1" x14ac:dyDescent="0.25">
      <c r="B19" s="24" t="s">
        <v>20</v>
      </c>
      <c r="C19" s="76">
        <v>4.1518746413542598E-2</v>
      </c>
      <c r="D19" s="76">
        <v>4.1518746413542598E-2</v>
      </c>
      <c r="E19" s="76">
        <v>3.4701866335342099E-2</v>
      </c>
      <c r="F19" s="76">
        <v>3.4701866335342099E-2</v>
      </c>
    </row>
    <row r="20" spans="1:8" ht="15.75" customHeight="1" x14ac:dyDescent="0.25">
      <c r="B20" s="24" t="s">
        <v>21</v>
      </c>
      <c r="C20" s="76">
        <v>1.7711023054663499E-2</v>
      </c>
      <c r="D20" s="76">
        <v>1.7711023054663499E-2</v>
      </c>
      <c r="E20" s="76">
        <v>7.5089895942679799E-2</v>
      </c>
      <c r="F20" s="76">
        <v>7.5089895942679799E-2</v>
      </c>
    </row>
    <row r="21" spans="1:8" ht="15.75" customHeight="1" x14ac:dyDescent="0.25">
      <c r="B21" s="24" t="s">
        <v>22</v>
      </c>
      <c r="C21" s="76">
        <v>9.232463916317761E-2</v>
      </c>
      <c r="D21" s="76">
        <v>9.232463916317761E-2</v>
      </c>
      <c r="E21" s="76">
        <v>0.32851344428645102</v>
      </c>
      <c r="F21" s="76">
        <v>0.32851344428645102</v>
      </c>
    </row>
    <row r="22" spans="1:8" ht="15.75" customHeight="1" x14ac:dyDescent="0.25">
      <c r="B22" s="24" t="s">
        <v>23</v>
      </c>
      <c r="C22" s="76">
        <v>0.584014798352122</v>
      </c>
      <c r="D22" s="76">
        <v>0.584014798352122</v>
      </c>
      <c r="E22" s="76">
        <v>0.39953808559634851</v>
      </c>
      <c r="F22" s="76">
        <v>0.39953808559634851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2.3700000000000002E-2</v>
      </c>
    </row>
    <row r="27" spans="1:8" ht="15.75" customHeight="1" x14ac:dyDescent="0.25">
      <c r="B27" s="24" t="s">
        <v>39</v>
      </c>
      <c r="C27" s="76">
        <v>2.06E-2</v>
      </c>
    </row>
    <row r="28" spans="1:8" ht="15.75" customHeight="1" x14ac:dyDescent="0.25">
      <c r="B28" s="24" t="s">
        <v>40</v>
      </c>
      <c r="C28" s="76">
        <v>0.32409999999999994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2.7900000000000001E-2</v>
      </c>
    </row>
    <row r="31" spans="1:8" ht="15.75" customHeight="1" x14ac:dyDescent="0.25">
      <c r="B31" s="24" t="s">
        <v>43</v>
      </c>
      <c r="C31" s="76">
        <v>0.1225</v>
      </c>
    </row>
    <row r="32" spans="1:8" ht="15.75" customHeight="1" x14ac:dyDescent="0.25">
      <c r="B32" s="24" t="s">
        <v>44</v>
      </c>
      <c r="C32" s="76">
        <v>0.15629999999999999</v>
      </c>
    </row>
    <row r="33" spans="2:3" ht="15.75" customHeight="1" x14ac:dyDescent="0.25">
      <c r="B33" s="24" t="s">
        <v>45</v>
      </c>
      <c r="C33" s="76">
        <v>0.1075</v>
      </c>
    </row>
    <row r="34" spans="2:3" ht="15.75" customHeight="1" x14ac:dyDescent="0.25">
      <c r="B34" s="24" t="s">
        <v>46</v>
      </c>
      <c r="C34" s="76">
        <v>8.2799999997764828E-2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0.7184526172839506</v>
      </c>
      <c r="D2" s="77">
        <v>0.73599999999999999</v>
      </c>
      <c r="E2" s="77">
        <v>0.71620000000000006</v>
      </c>
      <c r="F2" s="77">
        <v>0.65620000000000001</v>
      </c>
      <c r="G2" s="77">
        <v>0.66269999999999996</v>
      </c>
    </row>
    <row r="3" spans="1:15" ht="15.75" customHeight="1" x14ac:dyDescent="0.25">
      <c r="A3" s="5"/>
      <c r="B3" s="11" t="s">
        <v>118</v>
      </c>
      <c r="C3" s="77">
        <v>0.14980000000000002</v>
      </c>
      <c r="D3" s="77">
        <v>0.14980000000000002</v>
      </c>
      <c r="E3" s="77">
        <v>0.19170000000000001</v>
      </c>
      <c r="F3" s="77">
        <v>0.2198</v>
      </c>
      <c r="G3" s="77">
        <v>0.23399999999999999</v>
      </c>
    </row>
    <row r="4" spans="1:15" ht="15.75" customHeight="1" x14ac:dyDescent="0.25">
      <c r="A4" s="5"/>
      <c r="B4" s="11" t="s">
        <v>116</v>
      </c>
      <c r="C4" s="78">
        <v>5.8200000000000002E-2</v>
      </c>
      <c r="D4" s="78">
        <v>5.8200000000000002E-2</v>
      </c>
      <c r="E4" s="78">
        <v>7.2099999999999997E-2</v>
      </c>
      <c r="F4" s="78">
        <v>9.9399999999999988E-2</v>
      </c>
      <c r="G4" s="78">
        <v>7.9899999999999999E-2</v>
      </c>
    </row>
    <row r="5" spans="1:15" ht="15.75" customHeight="1" x14ac:dyDescent="0.25">
      <c r="A5" s="5"/>
      <c r="B5" s="11" t="s">
        <v>119</v>
      </c>
      <c r="C5" s="78">
        <v>5.5999999999999994E-2</v>
      </c>
      <c r="D5" s="78">
        <v>5.5999999999999994E-2</v>
      </c>
      <c r="E5" s="78">
        <v>2.0099999999999996E-2</v>
      </c>
      <c r="F5" s="78">
        <v>2.46E-2</v>
      </c>
      <c r="G5" s="78">
        <v>2.3399999999999997E-2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0.70629999999999993</v>
      </c>
      <c r="D8" s="77">
        <v>0.70629999999999993</v>
      </c>
      <c r="E8" s="77">
        <v>0.75219999999999998</v>
      </c>
      <c r="F8" s="77">
        <v>0.80870000000000009</v>
      </c>
      <c r="G8" s="77">
        <v>0.79870000000000008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0.20910000000000001</v>
      </c>
      <c r="F9" s="77">
        <v>0.14400000000000002</v>
      </c>
      <c r="G9" s="77">
        <v>0.1525</v>
      </c>
    </row>
    <row r="10" spans="1:15" ht="15.75" customHeight="1" x14ac:dyDescent="0.25">
      <c r="B10" s="7" t="s">
        <v>122</v>
      </c>
      <c r="C10" s="78">
        <v>9.9000000000000005E-2</v>
      </c>
      <c r="D10" s="78">
        <v>9.9000000000000005E-2</v>
      </c>
      <c r="E10" s="78">
        <v>2.6099999999999998E-2</v>
      </c>
      <c r="F10" s="78">
        <v>3.1800000000000002E-2</v>
      </c>
      <c r="G10" s="78">
        <v>3.6200000000000003E-2</v>
      </c>
    </row>
    <row r="11" spans="1:15" ht="15.75" customHeight="1" x14ac:dyDescent="0.25">
      <c r="B11" s="7" t="s">
        <v>123</v>
      </c>
      <c r="C11" s="78">
        <v>2.4799999999999999E-2</v>
      </c>
      <c r="D11" s="78">
        <v>2.4799999999999999E-2</v>
      </c>
      <c r="E11" s="78">
        <v>1.26E-2</v>
      </c>
      <c r="F11" s="78">
        <v>1.55E-2</v>
      </c>
      <c r="G11" s="78">
        <v>1.26E-2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0.72000545300000018</v>
      </c>
      <c r="D14" s="79">
        <v>0.69848994093299988</v>
      </c>
      <c r="E14" s="79">
        <v>0.69848994093299988</v>
      </c>
      <c r="F14" s="79">
        <v>0.198210452137</v>
      </c>
      <c r="G14" s="79">
        <v>0.198210452137</v>
      </c>
      <c r="H14" s="80">
        <v>0.40200000000000002</v>
      </c>
      <c r="I14" s="80">
        <v>0.40200000000000002</v>
      </c>
      <c r="J14" s="80">
        <v>0.40200000000000002</v>
      </c>
      <c r="K14" s="80">
        <v>0.40200000000000002</v>
      </c>
      <c r="L14" s="80">
        <v>0.31958999999999999</v>
      </c>
      <c r="M14" s="80">
        <v>0.31958999999999999</v>
      </c>
      <c r="N14" s="80">
        <v>0.31958999999999999</v>
      </c>
      <c r="O14" s="80">
        <v>0.31958999999999999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0.39946422115193481</v>
      </c>
      <c r="D15" s="77">
        <f t="shared" si="0"/>
        <v>0.3875272597932139</v>
      </c>
      <c r="E15" s="77">
        <f t="shared" si="0"/>
        <v>0.3875272597932139</v>
      </c>
      <c r="F15" s="77">
        <f t="shared" si="0"/>
        <v>0.10996858920605916</v>
      </c>
      <c r="G15" s="77">
        <f t="shared" si="0"/>
        <v>0.10996858920605916</v>
      </c>
      <c r="H15" s="77">
        <f t="shared" si="0"/>
        <v>0.22303250098173599</v>
      </c>
      <c r="I15" s="77">
        <f t="shared" si="0"/>
        <v>0.22303250098173599</v>
      </c>
      <c r="J15" s="77">
        <f t="shared" si="0"/>
        <v>0.22303250098173599</v>
      </c>
      <c r="K15" s="77">
        <f t="shared" si="0"/>
        <v>0.22303250098173599</v>
      </c>
      <c r="L15" s="77">
        <f t="shared" si="0"/>
        <v>0.17731083828048008</v>
      </c>
      <c r="M15" s="77">
        <f t="shared" si="0"/>
        <v>0.17731083828048008</v>
      </c>
      <c r="N15" s="77">
        <f t="shared" si="0"/>
        <v>0.17731083828048008</v>
      </c>
      <c r="O15" s="77">
        <f t="shared" si="0"/>
        <v>0.17731083828048008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0.32729999999999998</v>
      </c>
      <c r="D2" s="78">
        <v>0.20170000000000002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0.27479999999999999</v>
      </c>
      <c r="D3" s="78">
        <v>0.18710000000000002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0.2651</v>
      </c>
      <c r="D4" s="78">
        <v>0.35609999999999997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0.13280000000000003</v>
      </c>
      <c r="D5" s="77">
        <f t="shared" ref="D5:G5" si="0">1-SUM(D2:D4)</f>
        <v>0.25509999999999999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0.1074</v>
      </c>
      <c r="D2" s="28">
        <v>0.1081</v>
      </c>
      <c r="E2" s="28">
        <v>0.1079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5.4900000000000004E-2</v>
      </c>
      <c r="D4" s="28">
        <v>5.4800000000000001E-2</v>
      </c>
      <c r="E4" s="28">
        <v>5.4800000000000001E-2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0.69848994093299988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0.31958999999999999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0.20170000000000002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73.459999999999994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20.05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0.16399999999999998</v>
      </c>
      <c r="C18" s="85">
        <v>0.95</v>
      </c>
      <c r="D18" s="86">
        <v>14.39</v>
      </c>
      <c r="E18" s="86" t="s">
        <v>201</v>
      </c>
    </row>
    <row r="19" spans="1:5" ht="15.75" customHeight="1" x14ac:dyDescent="0.25">
      <c r="A19" s="53" t="s">
        <v>174</v>
      </c>
      <c r="B19" s="85">
        <v>0.57899999999999996</v>
      </c>
      <c r="C19" s="85">
        <f>(1-food_insecure)*0.95</f>
        <v>0.94524999999999992</v>
      </c>
      <c r="D19" s="86">
        <v>14.39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30.29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19.96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19.96</v>
      </c>
      <c r="E27" s="86" t="s">
        <v>201</v>
      </c>
    </row>
    <row r="28" spans="1:5" ht="15.75" customHeight="1" x14ac:dyDescent="0.25">
      <c r="A28" s="53" t="s">
        <v>84</v>
      </c>
      <c r="B28" s="85">
        <v>0.72499999999999998</v>
      </c>
      <c r="C28" s="85">
        <v>0.95</v>
      </c>
      <c r="D28" s="86">
        <v>1.1000000000000001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0.57899999999999996</v>
      </c>
      <c r="C29" s="85">
        <v>0.95</v>
      </c>
      <c r="D29" s="86">
        <v>147.72999999999999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357.47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2.2400000000000002</v>
      </c>
      <c r="E32" s="86" t="s">
        <v>201</v>
      </c>
    </row>
    <row r="33" spans="1:6" ht="15.75" customHeight="1" x14ac:dyDescent="0.25">
      <c r="A33" s="53" t="s">
        <v>83</v>
      </c>
      <c r="B33" s="85">
        <v>0.81200000000000006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0.69599999999999995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2020-09-23T14:17:50Z</dcterms:modified>
</cp:coreProperties>
</file>