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8C0DF81-F11F-4E04-98E8-86CD6C6C188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<sst xmlns="http://schemas.openxmlformats.org/spreadsheetml/2006/main" count="1117" uniqueCount="272">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</sst>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712486</v>
      </c>
    </row>
    <row r="8" spans="1:3" ht="15" customHeight="1" x14ac:dyDescent="0.25">
      <c r="B8" s="7" t="s">
        <v>106</v>
      </c>
      <c r="C8" s="66">
        <v>0.42259999999999998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0.96400000000000008</v>
      </c>
    </row>
    <row r="12" spans="1:3" ht="15" customHeight="1" x14ac:dyDescent="0.25">
      <c r="B12" s="7" t="s">
        <v>109</v>
      </c>
      <c r="C12" s="66">
        <v>0.995</v>
      </c>
    </row>
    <row r="13" spans="1:3" ht="15" customHeight="1" x14ac:dyDescent="0.25">
      <c r="B13" s="7" t="s">
        <v>110</v>
      </c>
      <c r="C13" s="66">
        <v>0.24399999999999999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7.4900000000000008E-2</v>
      </c>
    </row>
    <row r="24" spans="1:3" ht="15" customHeight="1" x14ac:dyDescent="0.25">
      <c r="B24" s="20" t="s">
        <v>102</v>
      </c>
      <c r="C24" s="67">
        <v>0.61209999999999998</v>
      </c>
    </row>
    <row r="25" spans="1:3" ht="15" customHeight="1" x14ac:dyDescent="0.25">
      <c r="B25" s="20" t="s">
        <v>103</v>
      </c>
      <c r="C25" s="67">
        <v>0.29769999999999996</v>
      </c>
    </row>
    <row r="26" spans="1:3" ht="15" customHeight="1" x14ac:dyDescent="0.25">
      <c r="B26" s="20" t="s">
        <v>104</v>
      </c>
      <c r="C26" s="67">
        <v>1.5300000000000001E-2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21.3</v>
      </c>
    </row>
    <row r="38" spans="1:5" ht="15" customHeight="1" x14ac:dyDescent="0.25">
      <c r="B38" s="16" t="s">
        <v>91</v>
      </c>
      <c r="C38" s="68">
        <v>40.6</v>
      </c>
      <c r="D38" s="17"/>
      <c r="E38" s="18"/>
    </row>
    <row r="39" spans="1:5" ht="15" customHeight="1" x14ac:dyDescent="0.25">
      <c r="B39" s="16" t="s">
        <v>90</v>
      </c>
      <c r="C39" s="68">
        <v>47.3</v>
      </c>
      <c r="D39" s="17"/>
      <c r="E39" s="17"/>
    </row>
    <row r="40" spans="1:5" ht="15" customHeight="1" x14ac:dyDescent="0.25">
      <c r="B40" s="16" t="s">
        <v>171</v>
      </c>
      <c r="C40" s="68">
        <v>3.43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2.189E-2</v>
      </c>
      <c r="D45" s="17"/>
    </row>
    <row r="46" spans="1:5" ht="15.75" customHeight="1" x14ac:dyDescent="0.25">
      <c r="B46" s="16" t="s">
        <v>11</v>
      </c>
      <c r="C46" s="67">
        <v>7.6520000000000005E-2</v>
      </c>
      <c r="D46" s="17"/>
    </row>
    <row r="47" spans="1:5" ht="15.75" customHeight="1" x14ac:dyDescent="0.25">
      <c r="B47" s="16" t="s">
        <v>12</v>
      </c>
      <c r="C47" s="67">
        <v>0.11291000000000001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0.78867999999999994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1.4822305703025003</v>
      </c>
      <c r="D51" s="17"/>
    </row>
    <row r="52" spans="1:4" ht="15" customHeight="1" x14ac:dyDescent="0.25">
      <c r="B52" s="16" t="s">
        <v>125</v>
      </c>
      <c r="C52" s="65">
        <v>0.99549875140499988</v>
      </c>
    </row>
    <row r="53" spans="1:4" ht="15.75" customHeight="1" x14ac:dyDescent="0.25">
      <c r="B53" s="16" t="s">
        <v>126</v>
      </c>
      <c r="C53" s="65">
        <v>0.99549875140499988</v>
      </c>
    </row>
    <row r="54" spans="1:4" ht="15.75" customHeight="1" x14ac:dyDescent="0.25">
      <c r="B54" s="16" t="s">
        <v>127</v>
      </c>
      <c r="C54" s="65">
        <v>0.51218952524299899</v>
      </c>
    </row>
    <row r="55" spans="1:4" ht="15.75" customHeight="1" x14ac:dyDescent="0.25">
      <c r="B55" s="16" t="s">
        <v>128</v>
      </c>
      <c r="C55" s="65">
        <v>0.51218952524299899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0.51600139039200654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1.4822305703025003</v>
      </c>
      <c r="C2" s="26">
        <f>'Baseline year population inputs'!C52</f>
        <v>0.99549875140499988</v>
      </c>
      <c r="D2" s="26">
        <f>'Baseline year population inputs'!C53</f>
        <v>0.99549875140499988</v>
      </c>
      <c r="E2" s="26">
        <f>'Baseline year population inputs'!C54</f>
        <v>0.51218952524299899</v>
      </c>
      <c r="F2" s="26">
        <f>'Baseline year population inputs'!C55</f>
        <v>0.51218952524299899</v>
      </c>
    </row>
    <row r="3" spans="1:6" ht="15.75" customHeight="1" x14ac:dyDescent="0.25">
      <c r="A3" s="3" t="s">
        <v>65</v>
      </c>
      <c r="B3" s="26">
        <f>frac_mam_1month * 2.6</f>
        <v>0.26441999999999999</v>
      </c>
      <c r="C3" s="26">
        <f>frac_mam_1_5months * 2.6</f>
        <v>0.26441999999999999</v>
      </c>
      <c r="D3" s="26">
        <f>frac_mam_6_11months * 2.6</f>
        <v>0.11882000000000001</v>
      </c>
      <c r="E3" s="26">
        <f>frac_mam_12_23months * 2.6</f>
        <v>5.876E-2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0.13728000000000001</v>
      </c>
      <c r="C4" s="26">
        <f>frac_sam_1_5months * 2.6</f>
        <v>0.13728000000000001</v>
      </c>
      <c r="D4" s="26">
        <f>frac_sam_6_11months * 2.6</f>
        <v>3.8740000000000004E-2</v>
      </c>
      <c r="E4" s="26">
        <f>frac_sam_12_23months * 2.6</f>
        <v>8.3985980000000002E-3</v>
      </c>
      <c r="F4" s="26">
        <f>frac_sam_24_59months * 2.6</f>
        <v>1.8708300000000001E-2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0.42259999999999998</v>
      </c>
      <c r="E2" s="93">
        <f>food_insecure</f>
        <v>0.42259999999999998</v>
      </c>
      <c r="F2" s="93">
        <f>food_insecure</f>
        <v>0.42259999999999998</v>
      </c>
      <c r="G2" s="93">
        <f>food_insecure</f>
        <v>0.42259999999999998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0.42259999999999998</v>
      </c>
      <c r="F5" s="93">
        <f>food_insecure</f>
        <v>0.42259999999999998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1.4822305703025003</v>
      </c>
      <c r="D7" s="93">
        <f>diarrhoea_1_5mo</f>
        <v>0.99549875140499988</v>
      </c>
      <c r="E7" s="93">
        <f>diarrhoea_6_11mo</f>
        <v>0.99549875140499988</v>
      </c>
      <c r="F7" s="93">
        <f>diarrhoea_12_23mo</f>
        <v>0.51218952524299899</v>
      </c>
      <c r="G7" s="93">
        <f>diarrhoea_24_59mo</f>
        <v>0.51218952524299899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0.42259999999999998</v>
      </c>
      <c r="F8" s="93">
        <f>food_insecure</f>
        <v>0.42259999999999998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1.4822305703025003</v>
      </c>
      <c r="D12" s="93">
        <f>diarrhoea_1_5mo</f>
        <v>0.99549875140499988</v>
      </c>
      <c r="E12" s="93">
        <f>diarrhoea_6_11mo</f>
        <v>0.99549875140499988</v>
      </c>
      <c r="F12" s="93">
        <f>diarrhoea_12_23mo</f>
        <v>0.51218952524299899</v>
      </c>
      <c r="G12" s="93">
        <f>diarrhoea_24_59mo</f>
        <v>0.51218952524299899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0.42259999999999998</v>
      </c>
      <c r="I15" s="93">
        <f>food_insecure</f>
        <v>0.42259999999999998</v>
      </c>
      <c r="J15" s="93">
        <f>food_insecure</f>
        <v>0.42259999999999998</v>
      </c>
      <c r="K15" s="93">
        <f>food_insecure</f>
        <v>0.42259999999999998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0.96400000000000008</v>
      </c>
      <c r="I18" s="93">
        <f>frac_PW_health_facility</f>
        <v>0.96400000000000008</v>
      </c>
      <c r="J18" s="93">
        <f>frac_PW_health_facility</f>
        <v>0.96400000000000008</v>
      </c>
      <c r="K18" s="93">
        <f>frac_PW_health_facility</f>
        <v>0.96400000000000008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0.24399999999999999</v>
      </c>
      <c r="M24" s="93">
        <f>famplan_unmet_need</f>
        <v>0.24399999999999999</v>
      </c>
      <c r="N24" s="93">
        <f>famplan_unmet_need</f>
        <v>0.24399999999999999</v>
      </c>
      <c r="O24" s="93">
        <f>famplan_unmet_need</f>
        <v>0.24399999999999999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5.0994882339258189E-2</v>
      </c>
      <c r="M25" s="93">
        <f>(1-food_insecure)*(0.49)+food_insecure*(0.7)</f>
        <v>0.57874599999999998</v>
      </c>
      <c r="N25" s="93">
        <f>(1-food_insecure)*(0.49)+food_insecure*(0.7)</f>
        <v>0.57874599999999998</v>
      </c>
      <c r="O25" s="93">
        <f>(1-food_insecure)*(0.49)+food_insecure*(0.7)</f>
        <v>0.57874599999999998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2.1854949573967795E-2</v>
      </c>
      <c r="M26" s="93">
        <f>(1-food_insecure)*(0.21)+food_insecure*(0.3)</f>
        <v>0.24803399999999998</v>
      </c>
      <c r="N26" s="93">
        <f>(1-food_insecure)*(0.21)+food_insecure*(0.3)</f>
        <v>0.24803399999999998</v>
      </c>
      <c r="O26" s="93">
        <f>(1-food_insecure)*(0.21)+food_insecure*(0.3)</f>
        <v>0.24803399999999998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1.5262884786773998E-2</v>
      </c>
      <c r="M27" s="93">
        <f>(1-food_insecure)*(0.3)</f>
        <v>0.17322000000000001</v>
      </c>
      <c r="N27" s="93">
        <f>(1-food_insecure)*(0.3)</f>
        <v>0.17322000000000001</v>
      </c>
      <c r="O27" s="93">
        <f>(1-food_insecure)*(0.3)</f>
        <v>0.17322000000000001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137604</v>
      </c>
      <c r="C2" s="75">
        <v>240000</v>
      </c>
      <c r="D2" s="75">
        <v>500000</v>
      </c>
      <c r="E2" s="75">
        <v>2624000</v>
      </c>
      <c r="F2" s="75">
        <v>1642000</v>
      </c>
      <c r="G2" s="22">
        <f t="shared" ref="G2:G40" si="0">C2+D2+E2+F2</f>
        <v>5006000</v>
      </c>
      <c r="H2" s="22">
        <f t="shared" ref="H2:H40" si="1">(B2 + stillbirth*B2/(1000-stillbirth))/(1-abortion)</f>
        <v>160900.83137475007</v>
      </c>
      <c r="I2" s="22">
        <f>G2-H2</f>
        <v>4845099.1686252495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136278</v>
      </c>
      <c r="C3" s="75">
        <v>242000</v>
      </c>
      <c r="D3" s="75">
        <v>492000</v>
      </c>
      <c r="E3" s="75">
        <v>2723000</v>
      </c>
      <c r="F3" s="75">
        <v>1714000</v>
      </c>
      <c r="G3" s="22">
        <f t="shared" si="0"/>
        <v>5171000</v>
      </c>
      <c r="H3" s="22">
        <f t="shared" si="1"/>
        <v>159350.33500543726</v>
      </c>
      <c r="I3" s="22">
        <f t="shared" ref="I3:I15" si="3">G3-H3</f>
        <v>5011649.664994563</v>
      </c>
    </row>
    <row r="4" spans="1:9" ht="15.75" customHeight="1" x14ac:dyDescent="0.25">
      <c r="A4" s="92">
        <f t="shared" si="2"/>
        <v>2022</v>
      </c>
      <c r="B4" s="74">
        <v>134503</v>
      </c>
      <c r="C4" s="75">
        <v>244000</v>
      </c>
      <c r="D4" s="75">
        <v>482000</v>
      </c>
      <c r="E4" s="75">
        <v>2828000</v>
      </c>
      <c r="F4" s="75">
        <v>1787000</v>
      </c>
      <c r="G4" s="22">
        <f t="shared" si="0"/>
        <v>5341000</v>
      </c>
      <c r="H4" s="22">
        <f t="shared" si="1"/>
        <v>157274.82138889862</v>
      </c>
      <c r="I4" s="22">
        <f t="shared" si="3"/>
        <v>5183725.1786111016</v>
      </c>
    </row>
    <row r="5" spans="1:9" ht="15.75" customHeight="1" x14ac:dyDescent="0.25">
      <c r="A5" s="92" t="str">
        <f t="shared" si="2"/>
        <v/>
      </c>
      <c r="B5" s="74">
        <v>128935.4976</v>
      </c>
      <c r="C5" s="75">
        <v>245000</v>
      </c>
      <c r="D5" s="75">
        <v>474000</v>
      </c>
      <c r="E5" s="75">
        <v>2938000</v>
      </c>
      <c r="F5" s="75">
        <v>1862000</v>
      </c>
      <c r="G5" s="22">
        <f t="shared" si="0"/>
        <v>5519000</v>
      </c>
      <c r="H5" s="22">
        <f t="shared" si="1"/>
        <v>150764.7216473147</v>
      </c>
      <c r="I5" s="22">
        <f t="shared" si="3"/>
        <v>5368235.2783526853</v>
      </c>
    </row>
    <row r="6" spans="1:9" ht="15.75" customHeight="1" x14ac:dyDescent="0.25">
      <c r="A6" s="92" t="str">
        <f t="shared" si="2"/>
        <v/>
      </c>
      <c r="B6" s="74">
        <v>126727.19920000002</v>
      </c>
      <c r="C6" s="75">
        <v>249000</v>
      </c>
      <c r="D6" s="75">
        <v>467000</v>
      </c>
      <c r="E6" s="75">
        <v>3052000</v>
      </c>
      <c r="F6" s="75">
        <v>1939000</v>
      </c>
      <c r="G6" s="22">
        <f t="shared" si="0"/>
        <v>5707000</v>
      </c>
      <c r="H6" s="22">
        <f t="shared" si="1"/>
        <v>148182.55071853698</v>
      </c>
      <c r="I6" s="22">
        <f t="shared" si="3"/>
        <v>5558817.4492814634</v>
      </c>
    </row>
    <row r="7" spans="1:9" ht="15.75" customHeight="1" x14ac:dyDescent="0.25">
      <c r="A7" s="92" t="str">
        <f t="shared" si="2"/>
        <v/>
      </c>
      <c r="B7" s="74">
        <v>124388.40199999999</v>
      </c>
      <c r="C7" s="75">
        <v>257000</v>
      </c>
      <c r="D7" s="75">
        <v>463000</v>
      </c>
      <c r="E7" s="75">
        <v>3172000</v>
      </c>
      <c r="F7" s="75">
        <v>2017000</v>
      </c>
      <c r="G7" s="22">
        <f t="shared" si="0"/>
        <v>5909000</v>
      </c>
      <c r="H7" s="22">
        <f t="shared" si="1"/>
        <v>145447.78709322854</v>
      </c>
      <c r="I7" s="22">
        <f t="shared" si="3"/>
        <v>5763552.2129067713</v>
      </c>
    </row>
    <row r="8" spans="1:9" ht="15.75" customHeight="1" x14ac:dyDescent="0.25">
      <c r="A8" s="92" t="str">
        <f t="shared" si="2"/>
        <v/>
      </c>
      <c r="B8" s="74">
        <v>123600.41919999999</v>
      </c>
      <c r="C8" s="75">
        <v>269000</v>
      </c>
      <c r="D8" s="75">
        <v>463000</v>
      </c>
      <c r="E8" s="75">
        <v>3292000</v>
      </c>
      <c r="F8" s="75">
        <v>2097000</v>
      </c>
      <c r="G8" s="22">
        <f t="shared" si="0"/>
        <v>6121000</v>
      </c>
      <c r="H8" s="22">
        <f t="shared" si="1"/>
        <v>144526.39608984927</v>
      </c>
      <c r="I8" s="22">
        <f t="shared" si="3"/>
        <v>5976473.6039101509</v>
      </c>
    </row>
    <row r="9" spans="1:9" ht="15.75" customHeight="1" x14ac:dyDescent="0.25">
      <c r="A9" s="92" t="str">
        <f t="shared" si="2"/>
        <v/>
      </c>
      <c r="B9" s="74">
        <v>122727.88119999999</v>
      </c>
      <c r="C9" s="75">
        <v>285000</v>
      </c>
      <c r="D9" s="75">
        <v>465000</v>
      </c>
      <c r="E9" s="75">
        <v>3418000</v>
      </c>
      <c r="F9" s="75">
        <v>2178000</v>
      </c>
      <c r="G9" s="22">
        <f t="shared" si="0"/>
        <v>6346000</v>
      </c>
      <c r="H9" s="22">
        <f t="shared" si="1"/>
        <v>143506.13439973808</v>
      </c>
      <c r="I9" s="22">
        <f t="shared" si="3"/>
        <v>6202493.8656002618</v>
      </c>
    </row>
    <row r="10" spans="1:9" ht="15.75" customHeight="1" x14ac:dyDescent="0.25">
      <c r="A10" s="92" t="str">
        <f t="shared" si="2"/>
        <v/>
      </c>
      <c r="B10" s="74">
        <v>121772.7824</v>
      </c>
      <c r="C10" s="75">
        <v>303000</v>
      </c>
      <c r="D10" s="75">
        <v>470000</v>
      </c>
      <c r="E10" s="75">
        <v>3547000</v>
      </c>
      <c r="F10" s="75">
        <v>2263000</v>
      </c>
      <c r="G10" s="22">
        <f t="shared" si="0"/>
        <v>6583000</v>
      </c>
      <c r="H10" s="22">
        <f t="shared" si="1"/>
        <v>142389.33408168753</v>
      </c>
      <c r="I10" s="22">
        <f t="shared" si="3"/>
        <v>6440610.665918312</v>
      </c>
    </row>
    <row r="11" spans="1:9" ht="15.75" customHeight="1" x14ac:dyDescent="0.25">
      <c r="A11" s="92" t="str">
        <f t="shared" si="2"/>
        <v/>
      </c>
      <c r="B11" s="74">
        <v>120737.11720000001</v>
      </c>
      <c r="C11" s="75">
        <v>318000</v>
      </c>
      <c r="D11" s="75">
        <v>479000</v>
      </c>
      <c r="E11" s="75">
        <v>3684000</v>
      </c>
      <c r="F11" s="75">
        <v>2351000</v>
      </c>
      <c r="G11" s="22">
        <f t="shared" si="0"/>
        <v>6832000</v>
      </c>
      <c r="H11" s="22">
        <f t="shared" si="1"/>
        <v>141178.32719449027</v>
      </c>
      <c r="I11" s="22">
        <f t="shared" si="3"/>
        <v>6690821.6728055095</v>
      </c>
    </row>
    <row r="12" spans="1:9" ht="15.75" customHeight="1" x14ac:dyDescent="0.25">
      <c r="A12" s="92" t="str">
        <f t="shared" si="2"/>
        <v/>
      </c>
      <c r="B12" s="74">
        <v>119640.56</v>
      </c>
      <c r="C12" s="75">
        <v>328000</v>
      </c>
      <c r="D12" s="75">
        <v>490000</v>
      </c>
      <c r="E12" s="75">
        <v>3825000</v>
      </c>
      <c r="F12" s="75">
        <v>2444000</v>
      </c>
      <c r="G12" s="22">
        <f t="shared" si="0"/>
        <v>7087000</v>
      </c>
      <c r="H12" s="22">
        <f t="shared" si="1"/>
        <v>139896.11908186294</v>
      </c>
      <c r="I12" s="22">
        <f t="shared" si="3"/>
        <v>6947103.8809181368</v>
      </c>
    </row>
    <row r="13" spans="1:9" ht="15.75" customHeight="1" x14ac:dyDescent="0.25">
      <c r="A13" s="92" t="str">
        <f t="shared" si="2"/>
        <v/>
      </c>
      <c r="B13" s="74">
        <v>237000</v>
      </c>
      <c r="C13" s="75">
        <v>511000</v>
      </c>
      <c r="D13" s="75">
        <v>2526000</v>
      </c>
      <c r="E13" s="75">
        <v>1570000</v>
      </c>
      <c r="F13" s="75">
        <v>1.474791525E-2</v>
      </c>
      <c r="G13" s="22">
        <f t="shared" si="0"/>
        <v>4607000.0147479149</v>
      </c>
      <c r="H13" s="22">
        <f t="shared" si="1"/>
        <v>277124.91668712947</v>
      </c>
      <c r="I13" s="22">
        <f t="shared" si="3"/>
        <v>4329875.0980607858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0.42259999999999998</v>
      </c>
      <c r="G5" s="121">
        <f>food_insecure</f>
        <v>0.42259999999999998</v>
      </c>
      <c r="H5" s="121">
        <f>food_insecure</f>
        <v>0.42259999999999998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0.42259999999999998</v>
      </c>
      <c r="G7" s="121">
        <f>food_insecure</f>
        <v>0.42259999999999998</v>
      </c>
      <c r="H7" s="121">
        <f>food_insecure</f>
        <v>0.42259999999999998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1.474791525E-2</v>
      </c>
    </row>
    <row r="4" spans="1:8" ht="15.75" customHeight="1" x14ac:dyDescent="0.25">
      <c r="B4" s="24" t="s">
        <v>7</v>
      </c>
      <c r="C4" s="76">
        <v>0.13247575817861165</v>
      </c>
    </row>
    <row r="5" spans="1:8" ht="15.75" customHeight="1" x14ac:dyDescent="0.25">
      <c r="B5" s="24" t="s">
        <v>8</v>
      </c>
      <c r="C5" s="76">
        <v>0.17726986737806263</v>
      </c>
    </row>
    <row r="6" spans="1:8" ht="15.75" customHeight="1" x14ac:dyDescent="0.25">
      <c r="B6" s="24" t="s">
        <v>10</v>
      </c>
      <c r="C6" s="76">
        <v>0.12557008172126044</v>
      </c>
    </row>
    <row r="7" spans="1:8" ht="15.75" customHeight="1" x14ac:dyDescent="0.25">
      <c r="B7" s="24" t="s">
        <v>13</v>
      </c>
      <c r="C7" s="76">
        <v>0.20559883799093726</v>
      </c>
    </row>
    <row r="8" spans="1:8" ht="15.75" customHeight="1" x14ac:dyDescent="0.25">
      <c r="B8" s="24" t="s">
        <v>14</v>
      </c>
      <c r="C8" s="76">
        <v>1.8436132132330157E-5</v>
      </c>
    </row>
    <row r="9" spans="1:8" ht="15.75" customHeight="1" x14ac:dyDescent="0.25">
      <c r="B9" s="24" t="s">
        <v>27</v>
      </c>
      <c r="C9" s="76">
        <v>0.19237853994465326</v>
      </c>
    </row>
    <row r="10" spans="1:8" ht="15.75" customHeight="1" x14ac:dyDescent="0.25">
      <c r="B10" s="24" t="s">
        <v>15</v>
      </c>
      <c r="C10" s="76">
        <v>0.15194056340434248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4.4005083925208209E-2</v>
      </c>
      <c r="D14" s="76">
        <v>4.4005083925208209E-2</v>
      </c>
      <c r="E14" s="76">
        <v>2.6575875052573E-2</v>
      </c>
      <c r="F14" s="76">
        <v>2.6575875052573E-2</v>
      </c>
    </row>
    <row r="15" spans="1:8" ht="15.75" customHeight="1" x14ac:dyDescent="0.25">
      <c r="B15" s="24" t="s">
        <v>16</v>
      </c>
      <c r="C15" s="76">
        <v>0.49602456623913199</v>
      </c>
      <c r="D15" s="76">
        <v>0.49602456623913199</v>
      </c>
      <c r="E15" s="76">
        <v>0.46009662793731398</v>
      </c>
      <c r="F15" s="76">
        <v>0.46009662793731398</v>
      </c>
    </row>
    <row r="16" spans="1:8" ht="15.75" customHeight="1" x14ac:dyDescent="0.25">
      <c r="B16" s="24" t="s">
        <v>17</v>
      </c>
      <c r="C16" s="76">
        <v>1.5164288255103998E-2</v>
      </c>
      <c r="D16" s="76">
        <v>1.5164288255103998E-2</v>
      </c>
      <c r="E16" s="76">
        <v>1.73111413412411E-2</v>
      </c>
      <c r="F16" s="76">
        <v>1.73111413412411E-2</v>
      </c>
    </row>
    <row r="17" spans="1:8" ht="15.75" customHeight="1" x14ac:dyDescent="0.25">
      <c r="B17" s="24" t="s">
        <v>18</v>
      </c>
      <c r="C17" s="76">
        <v>5.2104172818540401E-6</v>
      </c>
      <c r="D17" s="76">
        <v>5.2104172818540401E-6</v>
      </c>
      <c r="E17" s="76">
        <v>1.9003626343413001E-5</v>
      </c>
      <c r="F17" s="76">
        <v>1.9003626343413001E-5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1.05630360942819E-3</v>
      </c>
      <c r="D19" s="76">
        <v>1.05630360942819E-3</v>
      </c>
      <c r="E19" s="76">
        <v>1.1032979314747899E-3</v>
      </c>
      <c r="F19" s="76">
        <v>1.1032979314747899E-3</v>
      </c>
    </row>
    <row r="20" spans="1:8" ht="15.75" customHeight="1" x14ac:dyDescent="0.25">
      <c r="B20" s="24" t="s">
        <v>21</v>
      </c>
      <c r="C20" s="76">
        <v>2.5291914673620198E-3</v>
      </c>
      <c r="D20" s="76">
        <v>2.5291914673620198E-3</v>
      </c>
      <c r="E20" s="76">
        <v>1.18089476157773E-3</v>
      </c>
      <c r="F20" s="76">
        <v>1.18089476157773E-3</v>
      </c>
    </row>
    <row r="21" spans="1:8" ht="15.75" customHeight="1" x14ac:dyDescent="0.25">
      <c r="B21" s="24" t="s">
        <v>22</v>
      </c>
      <c r="C21" s="76">
        <v>3.8593442147766499E-2</v>
      </c>
      <c r="D21" s="76">
        <v>3.8593442147766499E-2</v>
      </c>
      <c r="E21" s="76">
        <v>0.14699993286693999</v>
      </c>
      <c r="F21" s="76">
        <v>0.14699993286693999</v>
      </c>
    </row>
    <row r="22" spans="1:8" ht="15.75" customHeight="1" x14ac:dyDescent="0.25">
      <c r="B22" s="24" t="s">
        <v>23</v>
      </c>
      <c r="C22" s="76">
        <v>0.40262191393871727</v>
      </c>
      <c r="D22" s="76">
        <v>0.40262191393871727</v>
      </c>
      <c r="E22" s="76">
        <v>0.346713226482536</v>
      </c>
      <c r="F22" s="76">
        <v>0.346713226482536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5.5300000000000002E-2</v>
      </c>
    </row>
    <row r="27" spans="1:8" ht="15.75" customHeight="1" x14ac:dyDescent="0.25">
      <c r="B27" s="24" t="s">
        <v>39</v>
      </c>
      <c r="C27" s="76">
        <v>5.7500000000000002E-2</v>
      </c>
    </row>
    <row r="28" spans="1:8" ht="15.75" customHeight="1" x14ac:dyDescent="0.25">
      <c r="B28" s="24" t="s">
        <v>40</v>
      </c>
      <c r="C28" s="76">
        <v>0.12130000000000001</v>
      </c>
    </row>
    <row r="29" spans="1:8" ht="15.75" customHeight="1" x14ac:dyDescent="0.25">
      <c r="B29" s="24" t="s">
        <v>41</v>
      </c>
      <c r="C29" s="76">
        <v>0.1348</v>
      </c>
    </row>
    <row r="30" spans="1:8" ht="15.75" customHeight="1" x14ac:dyDescent="0.25">
      <c r="B30" s="24" t="s">
        <v>42</v>
      </c>
      <c r="C30" s="76">
        <v>8.2500000000000004E-2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0.13350000000000001</v>
      </c>
    </row>
    <row r="33" spans="2:3" ht="15.75" customHeight="1" x14ac:dyDescent="0.25">
      <c r="B33" s="24" t="s">
        <v>45</v>
      </c>
      <c r="C33" s="76">
        <v>0.12640000000000001</v>
      </c>
    </row>
    <row r="34" spans="2:3" ht="15.75" customHeight="1" x14ac:dyDescent="0.25">
      <c r="B34" s="24" t="s">
        <v>46</v>
      </c>
      <c r="C34" s="76">
        <v>0.22269999999552964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0.77396779174132135</v>
      </c>
      <c r="D2" s="77">
        <v>0.76500000000000001</v>
      </c>
      <c r="E2" s="77">
        <v>0.81150000000000011</v>
      </c>
      <c r="F2" s="77">
        <v>0.6522</v>
      </c>
      <c r="G2" s="77">
        <v>0.61280000000000001</v>
      </c>
    </row>
    <row r="3" spans="1:15" ht="15.75" customHeight="1" x14ac:dyDescent="0.25">
      <c r="A3" s="5"/>
      <c r="B3" s="11" t="s">
        <v>118</v>
      </c>
      <c r="C3" s="77">
        <v>0.13100000000000001</v>
      </c>
      <c r="D3" s="77">
        <v>0.13100000000000001</v>
      </c>
      <c r="E3" s="77">
        <v>0.12390000000000001</v>
      </c>
      <c r="F3" s="77">
        <v>0.24590000000000001</v>
      </c>
      <c r="G3" s="77">
        <v>0.25480000000000003</v>
      </c>
    </row>
    <row r="4" spans="1:15" ht="15.75" customHeight="1" x14ac:dyDescent="0.25">
      <c r="A4" s="5"/>
      <c r="B4" s="11" t="s">
        <v>116</v>
      </c>
      <c r="C4" s="78">
        <v>7.0900000000000005E-2</v>
      </c>
      <c r="D4" s="78">
        <v>7.0999999999999994E-2</v>
      </c>
      <c r="E4" s="78">
        <v>3.8199999999999998E-2</v>
      </c>
      <c r="F4" s="78">
        <v>8.0299999999999996E-2</v>
      </c>
      <c r="G4" s="78">
        <v>0.1042</v>
      </c>
    </row>
    <row r="5" spans="1:15" ht="15.75" customHeight="1" x14ac:dyDescent="0.25">
      <c r="A5" s="5"/>
      <c r="B5" s="11" t="s">
        <v>119</v>
      </c>
      <c r="C5" s="78">
        <v>3.3000000000000002E-2</v>
      </c>
      <c r="D5" s="78">
        <v>3.3099999999999997E-2</v>
      </c>
      <c r="E5" s="78">
        <v>2.6499999999999999E-2</v>
      </c>
      <c r="F5" s="78">
        <v>2.1499999999999998E-2</v>
      </c>
      <c r="G5" s="78">
        <v>2.8199999999999999E-2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0.68290000000000006</v>
      </c>
      <c r="D8" s="77">
        <v>0.68290000000000006</v>
      </c>
      <c r="E8" s="77">
        <v>0.80920000000000003</v>
      </c>
      <c r="F8" s="77">
        <v>0.86419999999999997</v>
      </c>
      <c r="G8" s="77">
        <v>0.86769999999999992</v>
      </c>
    </row>
    <row r="9" spans="1:15" ht="15.75" customHeight="1" x14ac:dyDescent="0.25">
      <c r="B9" s="7" t="s">
        <v>121</v>
      </c>
      <c r="C9" s="77">
        <v>0.16260000000000002</v>
      </c>
      <c r="D9" s="77">
        <v>0.16260000000000002</v>
      </c>
      <c r="E9" s="77">
        <v>0.13019999999999998</v>
      </c>
      <c r="F9" s="77">
        <v>0.11</v>
      </c>
      <c r="G9" s="77">
        <v>0.1051</v>
      </c>
    </row>
    <row r="10" spans="1:15" ht="15.75" customHeight="1" x14ac:dyDescent="0.25">
      <c r="B10" s="7" t="s">
        <v>122</v>
      </c>
      <c r="C10" s="78">
        <v>0.1017</v>
      </c>
      <c r="D10" s="78">
        <v>0.1017</v>
      </c>
      <c r="E10" s="78">
        <v>4.5700000000000005E-2</v>
      </c>
      <c r="F10" s="78">
        <v>2.2599999999999999E-2</v>
      </c>
      <c r="G10" s="78">
        <v>0.02</v>
      </c>
    </row>
    <row r="11" spans="1:15" ht="15.75" customHeight="1" x14ac:dyDescent="0.25">
      <c r="B11" s="7" t="s">
        <v>123</v>
      </c>
      <c r="C11" s="78">
        <v>5.28E-2</v>
      </c>
      <c r="D11" s="78">
        <v>5.28E-2</v>
      </c>
      <c r="E11" s="78">
        <v>1.49E-2</v>
      </c>
      <c r="F11" s="78">
        <v>3.2302300000000002E-3</v>
      </c>
      <c r="G11" s="78">
        <v>7.1955000000000005E-3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0.42014592349999996</v>
      </c>
      <c r="D14" s="79">
        <v>0.39589734507000002</v>
      </c>
      <c r="E14" s="79">
        <v>0.39589734507000002</v>
      </c>
      <c r="F14" s="79">
        <v>0.21073848385800001</v>
      </c>
      <c r="G14" s="79">
        <v>0.21073848385800001</v>
      </c>
      <c r="H14" s="80">
        <v>0.33100000000000002</v>
      </c>
      <c r="I14" s="80">
        <v>0.33100000000000002</v>
      </c>
      <c r="J14" s="80">
        <v>0.33100000000000002</v>
      </c>
      <c r="K14" s="80">
        <v>0.33100000000000002</v>
      </c>
      <c r="L14" s="80">
        <v>0.32643</v>
      </c>
      <c r="M14" s="80">
        <v>0.32643</v>
      </c>
      <c r="N14" s="80">
        <v>0.32643</v>
      </c>
      <c r="O14" s="80">
        <v>0.32643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0.21679588069353359</v>
      </c>
      <c r="D15" s="77">
        <f t="shared" si="0"/>
        <v>0.204283580508624</v>
      </c>
      <c r="E15" s="77">
        <f t="shared" si="0"/>
        <v>0.204283580508624</v>
      </c>
      <c r="F15" s="77">
        <f t="shared" si="0"/>
        <v>0.10874135067983143</v>
      </c>
      <c r="G15" s="77">
        <f t="shared" si="0"/>
        <v>0.10874135067983143</v>
      </c>
      <c r="H15" s="77">
        <f t="shared" si="0"/>
        <v>0.17079646021975417</v>
      </c>
      <c r="I15" s="77">
        <f t="shared" si="0"/>
        <v>0.17079646021975417</v>
      </c>
      <c r="J15" s="77">
        <f t="shared" si="0"/>
        <v>0.17079646021975417</v>
      </c>
      <c r="K15" s="77">
        <f t="shared" si="0"/>
        <v>0.17079646021975417</v>
      </c>
      <c r="L15" s="77">
        <f t="shared" si="0"/>
        <v>0.1684383338656627</v>
      </c>
      <c r="M15" s="77">
        <f t="shared" si="0"/>
        <v>0.1684383338656627</v>
      </c>
      <c r="N15" s="77">
        <f t="shared" si="0"/>
        <v>0.1684383338656627</v>
      </c>
      <c r="O15" s="77">
        <f t="shared" si="0"/>
        <v>0.1684383338656627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</v>
      </c>
      <c r="D2" s="78">
        <v>0.51670000000000005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0.11470000000000001</v>
      </c>
      <c r="D3" s="78">
        <v>0.26590000000000003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4.1900000000000007E-2</v>
      </c>
      <c r="D4" s="78">
        <v>0.18090000000000001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2.3399999999999976E-2</v>
      </c>
      <c r="D5" s="77">
        <f t="shared" ref="D5:G5" si="0">1-SUM(D2:D4)</f>
        <v>3.6499999999999977E-2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0.1166</v>
      </c>
      <c r="D2" s="28">
        <v>0.11779999999999999</v>
      </c>
      <c r="E2" s="28">
        <v>0.11799999999999999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4.3200000000000002E-2</v>
      </c>
      <c r="D4" s="28">
        <v>4.3200000000000002E-2</v>
      </c>
      <c r="E4" s="28">
        <v>4.3200000000000002E-2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0.39589734507000002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0.32643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0.51670000000000005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1.1000000000000001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0.42499999999999999</v>
      </c>
      <c r="C18" s="85">
        <v>0.95</v>
      </c>
      <c r="D18" s="86">
        <v>15.54</v>
      </c>
      <c r="E18" s="86" t="s">
        <v>201</v>
      </c>
    </row>
    <row r="19" spans="1:5" ht="15.75" customHeight="1" x14ac:dyDescent="0.25">
      <c r="A19" s="53" t="s">
        <v>174</v>
      </c>
      <c r="B19" s="85">
        <v>0.65799999999999992</v>
      </c>
      <c r="C19" s="85">
        <f>(1-food_insecure)*0.95</f>
        <v>0.54852999999999996</v>
      </c>
      <c r="D19" s="86">
        <v>15.54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24.57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20.02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20.03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20.02</v>
      </c>
      <c r="E27" s="86" t="s">
        <v>201</v>
      </c>
    </row>
    <row r="28" spans="1:5" ht="15.75" customHeight="1" x14ac:dyDescent="0.25">
      <c r="A28" s="53" t="s">
        <v>84</v>
      </c>
      <c r="B28" s="85">
        <v>0.47100000000000003</v>
      </c>
      <c r="C28" s="85">
        <v>0.95</v>
      </c>
      <c r="D28" s="86">
        <v>1.1399999999999999</v>
      </c>
      <c r="E28" s="86" t="s">
        <v>201</v>
      </c>
    </row>
    <row r="29" spans="1:5" ht="15.75" customHeight="1" x14ac:dyDescent="0.25">
      <c r="A29" s="53" t="s">
        <v>58</v>
      </c>
      <c r="B29" s="85">
        <v>0.65799999999999992</v>
      </c>
      <c r="C29" s="85">
        <v>0.95</v>
      </c>
      <c r="D29" s="86">
        <v>155.12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339.89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360.29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2.4</v>
      </c>
      <c r="E32" s="86" t="s">
        <v>201</v>
      </c>
    </row>
    <row r="33" spans="1:6" ht="15.75" customHeight="1" x14ac:dyDescent="0.25">
      <c r="A33" s="53" t="s">
        <v>83</v>
      </c>
      <c r="B33" s="85">
        <v>0.99299999999999999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0.98699999999999999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0.56299999999999994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2.33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2020-09-23T14:18:03Z</dcterms:modified>
</cp:coreProperties>
</file>