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TanzaniaHatSheets/"/>
    </mc:Choice>
  </mc:AlternateContent>
  <bookViews>
    <workbookView xWindow="-38400" yWindow="-21140" windowWidth="38400" windowHeight="21140" tabRatio="500" firstSheet="15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B2" i="3"/>
  <c r="A2" i="3"/>
  <c r="G4" i="5"/>
  <c r="G5" i="5"/>
  <c r="F4" i="5"/>
  <c r="F5" i="5"/>
  <c r="E4" i="5"/>
  <c r="E5" i="5"/>
  <c r="D4" i="5"/>
  <c r="D5" i="5"/>
  <c r="C5" i="5"/>
  <c r="C4" i="5"/>
  <c r="C3" i="5"/>
  <c r="D2" i="5"/>
  <c r="E2" i="5"/>
  <c r="F2" i="5"/>
  <c r="G2" i="5"/>
  <c r="D3" i="5"/>
  <c r="E3" i="5"/>
  <c r="F3" i="5"/>
  <c r="G3" i="5"/>
  <c r="C2" i="5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  <author>Sam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These values are extracted from running the model after updating coverages to 0 in Tanzania, then manual calculatiion.
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  <author>Sam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C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'normal' and 'mild' categories are fictional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 10.64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17.02</t>
        </r>
      </text>
    </comment>
    <comment ref="F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28.34</t>
        </r>
      </text>
    </comment>
    <comment ref="G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 29.05</t>
        </r>
      </text>
    </comment>
    <comment ref="D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LiST:7.73</t>
        </r>
      </text>
    </comment>
    <comment ref="E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7.24</t>
        </r>
      </text>
    </comment>
    <comment ref="F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20.96</t>
        </r>
      </text>
    </comment>
    <comment ref="G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LiST17.58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<sst xmlns="http://schemas.openxmlformats.org/spreadsheetml/2006/main" count="315" uniqueCount="81">
  <si>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</si>
  <si>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</si>
  <si>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</si>
  <si>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</si>
  <si>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</si>
  <si>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</si>
  <si>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</si>
  <si>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</si>
  <si>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</si>
  <si>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</si>
  <si>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</si>
  <si>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</si>
  <si>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</si>
  <si>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</si>
  <si>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</si>
  <si>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</si>
  <si>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</si>
  <si>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</si>
  <si>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</si>
  <si>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</si>
  <si>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</si>
  <si>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</si>
  <si>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</si>
  <si>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</si>
  <si>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</si>
  <si>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</si>
  <si>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</si>
  <si>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</si>
  <si>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</si>
  <si>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</si>
  <si>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</si>
  <si>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</si>
  <si>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</si>
  <si>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</si>
  <si>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</si>
  <si>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</si>
  <si>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</si>
  <si>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</si>
  <si>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</si>
  <si>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</si>
  <si>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</si>
  <si>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</si>
  <si>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</si>
  <si>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</si>
  <si>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</si>
  <si>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</si>
  <si>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</si>
  <si>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</si>
  <si>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</si>
  <si>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</si>
  <si>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</si>
  <si>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</si>
  <si>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</si>
  <si>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</si>
  <si>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</si>
  <si>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</si>
  <si>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</si>
  <si>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</si>
  <si>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</si>
  <si>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</si>
  <si>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</si>
  <si>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</si>
  <si>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</si>
  <si>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</si>
  <si>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</si>
  <si>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</si>
  <si>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</si>
  <si>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</si>
  <si>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</si>
  <si>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</si>
  <si>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</si>
  <si>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</si>
  <si>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</si>
  <si>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</si>
  <si>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</si>
  <si>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</si>
  <si>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</si>
  <si>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</si>
  <si>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</si>
  <si>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</si>
  <si>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Phantom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</si>
</sst>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2" fontId="0" fillId="0" borderId="0" xfId="0" applyNumberFormat="1" applyFont="1" applyAlignment="1">
      <alignment horizontal="right"/>
    </xf>
    <xf numFmtId="165" fontId="12" fillId="0" borderId="0" xfId="9" applyNumberFormat="1" applyFont="1"/>
    <xf numFmtId="165" fontId="0" fillId="0" borderId="0" xfId="9" applyNumberFormat="1" applyFont="1"/>
    <xf numFmtId="165" fontId="4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6" borderId="0" xfId="0" applyFont="1" applyFill="1" applyAlignment="1"/>
    <xf numFmtId="0" fontId="3" fillId="7" borderId="0" xfId="0" applyFont="1" applyFill="1" applyAlignment="1"/>
    <xf numFmtId="2" fontId="4" fillId="2" borderId="0" xfId="1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4" borderId="0" xfId="0" applyNumberFormat="1" applyFont="1" applyFill="1" applyAlignment="1">
      <alignment horizontal="right"/>
    </xf>
    <xf numFmtId="2" fontId="0" fillId="5" borderId="0" xfId="10" applyNumberFormat="1" applyFont="1" applyFill="1" applyAlignment="1"/>
    <xf numFmtId="2" fontId="0" fillId="2" borderId="0" xfId="10" applyNumberFormat="1" applyFont="1" applyFill="1" applyAlignment="1">
      <alignment horizontal="right"/>
    </xf>
    <xf numFmtId="0" fontId="3" fillId="8" borderId="0" xfId="0" applyFont="1" applyFill="1" applyAlignment="1"/>
    <xf numFmtId="0" fontId="0" fillId="8" borderId="0" xfId="0" applyFont="1" applyFill="1" applyAlignment="1"/>
  </cellXfs>
  <cellStyles count="6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7">
        <v>9622975</v>
      </c>
    </row>
    <row r="3" spans="1:2" ht="15.75" customHeight="1" x14ac:dyDescent="0.15">
      <c r="A3" s="5" t="s">
        <v>8</v>
      </c>
      <c r="B3" s="18">
        <v>2070000</v>
      </c>
    </row>
    <row r="4" spans="1:2" ht="15.75" customHeight="1" x14ac:dyDescent="0.15">
      <c r="A4" s="5" t="s">
        <v>9</v>
      </c>
      <c r="B4" s="19">
        <v>2433877.8870553677</v>
      </c>
    </row>
    <row r="5" spans="1:2" ht="15.75" customHeight="1" x14ac:dyDescent="0.15">
      <c r="A5" s="5" t="s">
        <v>71</v>
      </c>
      <c r="B5" s="7">
        <v>1</v>
      </c>
    </row>
    <row r="6" spans="1:2" ht="15.75" customHeight="1" x14ac:dyDescent="0.15">
      <c r="A6" s="5" t="s">
        <v>70</v>
      </c>
      <c r="B6" s="20">
        <v>0.28199999999999997</v>
      </c>
    </row>
    <row r="7" spans="1:2" ht="15.75" customHeight="1" x14ac:dyDescent="0.15">
      <c r="A7" s="5" t="s">
        <v>72</v>
      </c>
      <c r="B7" s="1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F17" sqref="F1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8">
        <v>2110000</v>
      </c>
    </row>
    <row r="3" spans="1:2" ht="15.75" customHeight="1" x14ac:dyDescent="0.15">
      <c r="A3" s="4">
        <v>2018</v>
      </c>
      <c r="B3" s="18">
        <v>2150000</v>
      </c>
    </row>
    <row r="4" spans="1:2" ht="15.75" customHeight="1" x14ac:dyDescent="0.15">
      <c r="A4" s="4">
        <v>2019</v>
      </c>
      <c r="B4" s="18">
        <v>2200000</v>
      </c>
    </row>
    <row r="5" spans="1:2" ht="15.75" customHeight="1" x14ac:dyDescent="0.15">
      <c r="A5" s="4">
        <v>2020</v>
      </c>
      <c r="B5" s="18">
        <v>2240000</v>
      </c>
    </row>
    <row r="6" spans="1:2" ht="15.75" customHeight="1" x14ac:dyDescent="0.15">
      <c r="A6" s="4">
        <v>2021</v>
      </c>
      <c r="B6" s="18">
        <v>2280000</v>
      </c>
    </row>
    <row r="7" spans="1:2" ht="15.75" customHeight="1" x14ac:dyDescent="0.15">
      <c r="A7" s="4">
        <v>2022</v>
      </c>
      <c r="B7" s="18">
        <v>2330000</v>
      </c>
    </row>
    <row r="8" spans="1:2" ht="15.75" customHeight="1" x14ac:dyDescent="0.15">
      <c r="A8" s="4">
        <v>2023</v>
      </c>
      <c r="B8" s="18">
        <v>2380000</v>
      </c>
    </row>
    <row r="9" spans="1:2" ht="15.75" customHeight="1" x14ac:dyDescent="0.15">
      <c r="A9" s="4">
        <v>2024</v>
      </c>
      <c r="B9" s="18">
        <v>2420000</v>
      </c>
    </row>
    <row r="10" spans="1:2" ht="15.75" customHeight="1" x14ac:dyDescent="0.15">
      <c r="A10" s="4">
        <v>2025</v>
      </c>
      <c r="B10" s="18">
        <v>2480000</v>
      </c>
    </row>
    <row r="11" spans="1:2" ht="15.75" customHeight="1" x14ac:dyDescent="0.15">
      <c r="A11" s="4">
        <v>2026</v>
      </c>
      <c r="B11" s="18">
        <v>2530000</v>
      </c>
    </row>
    <row r="12" spans="1:2" ht="15.75" customHeight="1" x14ac:dyDescent="0.15">
      <c r="A12" s="4">
        <v>2027</v>
      </c>
      <c r="B12" s="18">
        <v>2580000</v>
      </c>
    </row>
    <row r="13" spans="1:2" ht="15.75" customHeight="1" x14ac:dyDescent="0.15">
      <c r="A13" s="4">
        <v>2028</v>
      </c>
      <c r="B13" s="18">
        <v>2630000</v>
      </c>
    </row>
    <row r="14" spans="1:2" ht="15.75" customHeight="1" x14ac:dyDescent="0.15">
      <c r="A14" s="4">
        <v>2029</v>
      </c>
      <c r="B14" s="18">
        <v>2690000</v>
      </c>
    </row>
    <row r="15" spans="1:2" ht="15.75" customHeight="1" x14ac:dyDescent="0.15">
      <c r="A15" s="4">
        <v>2030</v>
      </c>
      <c r="B15" s="18">
        <v>2740000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B8" sqref="B8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3">
        <v>0</v>
      </c>
      <c r="C2" s="23">
        <v>0.95</v>
      </c>
      <c r="D2" s="23">
        <v>0.4</v>
      </c>
      <c r="E2" s="5"/>
      <c r="F2" s="14"/>
      <c r="G2" s="5"/>
    </row>
    <row r="3" spans="1:7" ht="15.75" customHeight="1" x14ac:dyDescent="0.15">
      <c r="A3" s="5" t="s">
        <v>75</v>
      </c>
      <c r="B3" s="23">
        <v>0</v>
      </c>
      <c r="C3" s="23">
        <v>0.95</v>
      </c>
      <c r="D3" s="23">
        <v>11.19</v>
      </c>
      <c r="E3" s="5"/>
      <c r="F3" s="14"/>
      <c r="G3" s="5"/>
    </row>
    <row r="4" spans="1:7" ht="15.75" customHeight="1" x14ac:dyDescent="0.15">
      <c r="A4" s="5" t="s">
        <v>76</v>
      </c>
      <c r="B4" s="23">
        <v>0</v>
      </c>
      <c r="C4" s="5">
        <v>0.95</v>
      </c>
      <c r="D4" s="24">
        <v>48</v>
      </c>
      <c r="E4" s="5"/>
      <c r="F4" s="14"/>
      <c r="G4" s="5"/>
    </row>
    <row r="5" spans="1:7" ht="15.75" customHeight="1" x14ac:dyDescent="0.15">
      <c r="A5" s="5" t="s">
        <v>74</v>
      </c>
      <c r="B5" s="23">
        <v>0</v>
      </c>
      <c r="C5" s="23">
        <v>0.95</v>
      </c>
      <c r="D5" s="23">
        <v>26.05</v>
      </c>
      <c r="E5" s="5"/>
      <c r="F5" s="14"/>
      <c r="G5" s="5"/>
    </row>
    <row r="6" spans="1:7" ht="15.75" customHeight="1" x14ac:dyDescent="0.15">
      <c r="A6" t="s">
        <v>77</v>
      </c>
      <c r="B6" s="23">
        <v>0</v>
      </c>
      <c r="C6" s="5">
        <v>0.95</v>
      </c>
      <c r="D6" s="24">
        <v>25</v>
      </c>
    </row>
    <row r="7" spans="1:7" ht="15.75" customHeight="1" x14ac:dyDescent="0.15">
      <c r="A7" t="s">
        <v>79</v>
      </c>
      <c r="B7" s="23">
        <v>0</v>
      </c>
      <c r="C7" s="23">
        <v>0.95</v>
      </c>
      <c r="D7" s="23">
        <v>3.42</v>
      </c>
      <c r="E7" s="5"/>
      <c r="F7" s="14"/>
      <c r="G7" s="5"/>
    </row>
    <row r="8" spans="1:7" ht="15.75" customHeight="1" x14ac:dyDescent="0.15">
      <c r="A8" s="31" t="s">
        <v>80</v>
      </c>
      <c r="B8" s="32">
        <v>0.99906217768046401</v>
      </c>
      <c r="C8" s="31">
        <v>1</v>
      </c>
      <c r="D8" s="31">
        <v>1</v>
      </c>
      <c r="E8" s="5"/>
      <c r="F8" s="5"/>
      <c r="G8" s="5"/>
    </row>
    <row r="9" spans="1:7" ht="15.75" customHeight="1" x14ac:dyDescent="0.15">
      <c r="B9" s="5"/>
      <c r="D9" s="5"/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C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selection activeCell="D46" sqref="D46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0.28199999999999997</v>
      </c>
      <c r="E4" s="4">
        <f>demographics!$B$6</f>
        <v>0.28199999999999997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0.28199999999999997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31" t="s">
        <v>80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C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0.28199999999999997</v>
      </c>
      <c r="D3" s="15">
        <f>demographics!$B$5 * 'Interventions target population'!$G$6</f>
        <v>0.28199999999999997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22"/>
      <c r="D6" s="22"/>
      <c r="E6" s="22"/>
      <c r="F6" s="15"/>
    </row>
    <row r="7" spans="1:6" ht="15.75" customHeight="1" x14ac:dyDescent="0.15">
      <c r="C7" s="22"/>
      <c r="D7" s="22"/>
      <c r="E7" s="22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5" sqref="A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J32" sqref="J3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5" sqref="C5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>
        <f>(0.305640784863 * 1000*176166.699885)/demographics!B3</f>
        <v>26.011463004626076</v>
      </c>
      <c r="B2">
        <f>(0.0202124926897*1000*11*847682.287693)/(5*demographics!B3) + A2</f>
        <v>44.221269040859141</v>
      </c>
      <c r="C2">
        <f>(0.0071653293585*1000*4*5679840.93873)/(3*demographics!B3) +'mortality rates'!B2</f>
        <v>70.435717369292163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21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21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21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K15" sqref="K15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25">
        <f>(1-_xlfn.NORM.DIST(_xlfn.NORM.INV(SUM(C4:C5)/100, 0, 1) + 1, 0, 1, TRUE)) * 100</f>
        <v>54.686231962149215</v>
      </c>
      <c r="D2" s="25">
        <f t="shared" ref="D2:G2" si="0">(1-_xlfn.NORM.DIST(_xlfn.NORM.INV(SUM(D4:D5)/100, 0, 1) + 1, 0, 1, TRUE)) * 100</f>
        <v>54.645530112535276</v>
      </c>
      <c r="E2" s="25">
        <f t="shared" si="0"/>
        <v>40.112937910059145</v>
      </c>
      <c r="F2" s="25">
        <f t="shared" si="0"/>
        <v>17.82163081638155</v>
      </c>
      <c r="G2" s="25">
        <f t="shared" si="0"/>
        <v>17.865143518535643</v>
      </c>
    </row>
    <row r="3" spans="1:7" ht="15.75" customHeight="1" x14ac:dyDescent="0.15">
      <c r="B3" s="5" t="s">
        <v>29</v>
      </c>
      <c r="C3" s="25">
        <f xml:space="preserve"> _xlfn.NORM.DIST(_xlfn.NORM.INV(SUM(C4:C5)/100,0,1)+1, 0, 1, TRUE)*100 - _xlfn.SUM(C4:C5)</f>
        <v>32.129819821064125</v>
      </c>
      <c r="D3" s="25">
        <f t="shared" ref="D3:G3" si="1" xml:space="preserve"> _xlfn.NORM.DIST(_xlfn.NORM.INV(SUM(D4:D5)/100,0,1)+1, 0, 1, TRUE)*100 - _xlfn.SUM(D4:D5)</f>
        <v>32.148565475034587</v>
      </c>
      <c r="E3" s="25">
        <f t="shared" si="1"/>
        <v>37.211528809081777</v>
      </c>
      <c r="F3" s="25">
        <f t="shared" si="1"/>
        <v>35.279648920528942</v>
      </c>
      <c r="G3" s="25">
        <f t="shared" si="1"/>
        <v>35.302450354245053</v>
      </c>
    </row>
    <row r="4" spans="1:7" ht="15.75" customHeight="1" x14ac:dyDescent="0.15">
      <c r="B4" s="5" t="s">
        <v>32</v>
      </c>
      <c r="C4" s="30">
        <f>0.114740845234552 * 100</f>
        <v>11.4740845234552</v>
      </c>
      <c r="D4" s="25">
        <f>0.114916835381616*100</f>
        <v>11.491683538161599</v>
      </c>
      <c r="E4" s="25">
        <f>0.186659501145347 * 100</f>
        <v>18.665950114534699</v>
      </c>
      <c r="F4" s="25">
        <f>0.328429267564928 * 100</f>
        <v>32.842926756492801</v>
      </c>
      <c r="G4" s="25">
        <f>0.328137919707492 * 100</f>
        <v>32.8137919707492</v>
      </c>
    </row>
    <row r="5" spans="1:7" ht="15.75" customHeight="1" x14ac:dyDescent="0.15">
      <c r="B5" s="5" t="s">
        <v>33</v>
      </c>
      <c r="C5" s="25">
        <f>0.0170986369333146 * 100</f>
        <v>1.7098636933314599</v>
      </c>
      <c r="D5" s="25">
        <f>0.0171422087426854 * 100</f>
        <v>1.7142208742685399</v>
      </c>
      <c r="E5" s="25">
        <f>0.0400958316632438 * 100</f>
        <v>4.0095831663243802</v>
      </c>
      <c r="F5" s="25">
        <f>0.140557935065967 * 100</f>
        <v>14.0557935065967</v>
      </c>
      <c r="G5" s="25">
        <f>0.140186141564701 * 100</f>
        <v>14.0186141564701</v>
      </c>
    </row>
    <row r="6" spans="1:7" ht="15.75" customHeight="1" x14ac:dyDescent="0.15">
      <c r="A6" s="5" t="s">
        <v>35</v>
      </c>
      <c r="B6" s="5" t="s">
        <v>20</v>
      </c>
      <c r="C6" s="26">
        <v>45.300000000000004</v>
      </c>
      <c r="D6" s="26">
        <v>45.300000000000004</v>
      </c>
      <c r="E6" s="26">
        <v>46.424999999999997</v>
      </c>
      <c r="F6" s="26">
        <v>47.375</v>
      </c>
      <c r="G6" s="26">
        <v>48.515000000000001</v>
      </c>
    </row>
    <row r="7" spans="1:7" ht="15.75" customHeight="1" x14ac:dyDescent="0.15">
      <c r="B7" s="5" t="s">
        <v>29</v>
      </c>
      <c r="C7" s="26">
        <v>45.300000000000004</v>
      </c>
      <c r="D7" s="26">
        <v>45.300000000000004</v>
      </c>
      <c r="E7" s="26">
        <v>46.424999999999997</v>
      </c>
      <c r="F7" s="26">
        <v>47.375</v>
      </c>
      <c r="G7" s="26">
        <v>48.515000000000001</v>
      </c>
    </row>
    <row r="8" spans="1:7" ht="15.75" customHeight="1" x14ac:dyDescent="0.15">
      <c r="B8" s="5" t="s">
        <v>32</v>
      </c>
      <c r="C8" s="26">
        <v>5.4</v>
      </c>
      <c r="D8" s="26">
        <v>5.4</v>
      </c>
      <c r="E8" s="26">
        <v>5.55</v>
      </c>
      <c r="F8" s="26">
        <v>4.25</v>
      </c>
      <c r="G8" s="26">
        <v>2.2399999999999998</v>
      </c>
    </row>
    <row r="9" spans="1:7" ht="15.75" customHeight="1" x14ac:dyDescent="0.15">
      <c r="B9" s="5" t="s">
        <v>33</v>
      </c>
      <c r="C9" s="26">
        <v>4</v>
      </c>
      <c r="D9" s="26">
        <v>4</v>
      </c>
      <c r="E9" s="26">
        <v>1.6</v>
      </c>
      <c r="F9" s="26">
        <v>1</v>
      </c>
      <c r="G9" s="26">
        <v>0.73</v>
      </c>
    </row>
    <row r="10" spans="1:7" ht="15.75" customHeight="1" x14ac:dyDescent="0.15">
      <c r="A10" s="5" t="s">
        <v>44</v>
      </c>
      <c r="B10" s="5" t="s">
        <v>45</v>
      </c>
      <c r="C10" s="27">
        <v>80.5412261040956</v>
      </c>
      <c r="D10" s="28">
        <v>42.482087196469898</v>
      </c>
      <c r="E10" s="27">
        <v>1.6415702268083101</v>
      </c>
      <c r="F10" s="7">
        <v>0</v>
      </c>
      <c r="G10" s="7">
        <v>0</v>
      </c>
    </row>
    <row r="11" spans="1:7" ht="15.75" customHeight="1" x14ac:dyDescent="0.15">
      <c r="B11" s="5" t="s">
        <v>46</v>
      </c>
      <c r="C11" s="27">
        <v>11.188794990145</v>
      </c>
      <c r="D11" s="28">
        <v>22.3785027791874</v>
      </c>
      <c r="E11" s="27">
        <v>3.5567354914179998</v>
      </c>
      <c r="F11" s="7">
        <v>0.10783526530440801</v>
      </c>
      <c r="G11" s="7">
        <v>0</v>
      </c>
    </row>
    <row r="12" spans="1:7" ht="15.75" customHeight="1" x14ac:dyDescent="0.15">
      <c r="B12" s="5" t="s">
        <v>47</v>
      </c>
      <c r="C12" s="27">
        <v>7.0538055372653199</v>
      </c>
      <c r="D12" s="29">
        <v>32.652909715543899</v>
      </c>
      <c r="E12" s="27">
        <v>92.941248024724203</v>
      </c>
      <c r="F12" s="7">
        <v>69.913960980070001</v>
      </c>
      <c r="G12" s="7">
        <v>0</v>
      </c>
    </row>
    <row r="13" spans="1:7" ht="15.75" customHeight="1" x14ac:dyDescent="0.15">
      <c r="B13" s="5" t="s">
        <v>48</v>
      </c>
      <c r="C13" s="27">
        <v>1.2161733684940199</v>
      </c>
      <c r="D13" s="29">
        <v>2.4865003087986102</v>
      </c>
      <c r="E13" s="27">
        <v>1.86044625704942</v>
      </c>
      <c r="F13" s="7">
        <v>29.978203754625497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6">
        <v>1.9074868860276501E-2</v>
      </c>
      <c r="B2" s="6">
        <v>9.6100000000000005E-2</v>
      </c>
      <c r="C2" s="6">
        <v>0.165350086044245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16">
        <v>1.81844433553</v>
      </c>
      <c r="C2" s="16">
        <v>1.8563589094399999</v>
      </c>
      <c r="D2" s="16">
        <v>9.2689527185700005</v>
      </c>
      <c r="E2" s="16">
        <v>9.0723068142399992</v>
      </c>
      <c r="F2" s="16">
        <v>3.1128783129499999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2017-09-18T04:29:27Z</dcterms:created>
  <dcterms:modified xsi:type="dcterms:W3CDTF">2017-09-27T03:48:43Z</dcterms:modified>
</cp:coreProperties>
</file>