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38400" yWindow="-21135" windowWidth="20730" windowHeight="11760" tabRatio="961" activeTab="2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r:id="rId16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<sst xmlns="http://schemas.openxmlformats.org/spreadsheetml/2006/main" count="392" uniqueCount="213">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</sst>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20" sqref="C20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164</v>
      </c>
      <c r="C1" s="41" t="s">
        <v>165</v>
      </c>
    </row>
    <row r="2" spans="1:3" ht="15.95" customHeight="1" x14ac:dyDescent="0.2">
      <c r="A2" s="12" t="s">
        <v>191</v>
      </c>
      <c r="B2" s="41"/>
      <c r="C2" s="41"/>
    </row>
    <row r="3" spans="1:3" ht="15.95" customHeight="1" x14ac:dyDescent="0.2">
      <c r="A3" s="1"/>
      <c r="B3" s="7" t="s">
        <v>193</v>
      </c>
      <c r="C3" s="67">
        <v>2017</v>
      </c>
    </row>
    <row r="4" spans="1:3" ht="15.95" customHeight="1" x14ac:dyDescent="0.2">
      <c r="A4" s="1"/>
      <c r="B4" s="9" t="s">
        <v>192</v>
      </c>
      <c r="C4" s="68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210</v>
      </c>
      <c r="C7" s="69">
        <v>9862402</v>
      </c>
    </row>
    <row r="8" spans="1:3" ht="15" customHeight="1" x14ac:dyDescent="0.2">
      <c r="B8" s="7" t="s">
        <v>106</v>
      </c>
      <c r="C8" s="70">
        <v>0.28199999999999997</v>
      </c>
    </row>
    <row r="9" spans="1:3" ht="15" customHeight="1" x14ac:dyDescent="0.2">
      <c r="B9" s="9" t="s">
        <v>107</v>
      </c>
      <c r="C9" s="71">
        <v>1</v>
      </c>
    </row>
    <row r="10" spans="1:3" ht="15" customHeight="1" x14ac:dyDescent="0.2">
      <c r="B10" s="9" t="s">
        <v>105</v>
      </c>
      <c r="C10" s="71">
        <v>0.23</v>
      </c>
    </row>
    <row r="11" spans="1:3" ht="15" customHeight="1" x14ac:dyDescent="0.2">
      <c r="B11" s="7" t="s">
        <v>108</v>
      </c>
      <c r="C11" s="70">
        <v>0.51</v>
      </c>
    </row>
    <row r="12" spans="1:3" ht="15" customHeight="1" x14ac:dyDescent="0.2">
      <c r="B12" s="7" t="s">
        <v>109</v>
      </c>
      <c r="C12" s="70">
        <v>0.37</v>
      </c>
    </row>
    <row r="13" spans="1:3" ht="15" customHeight="1" x14ac:dyDescent="0.2">
      <c r="B13" s="7" t="s">
        <v>110</v>
      </c>
      <c r="C13" s="70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71">
        <v>0.3</v>
      </c>
    </row>
    <row r="17" spans="1:3" ht="15" customHeight="1" x14ac:dyDescent="0.2">
      <c r="B17" s="9" t="s">
        <v>95</v>
      </c>
      <c r="C17" s="71">
        <v>0.1</v>
      </c>
    </row>
    <row r="18" spans="1:3" ht="15" customHeight="1" x14ac:dyDescent="0.2">
      <c r="B18" s="9" t="s">
        <v>96</v>
      </c>
      <c r="C18" s="71">
        <v>0.1</v>
      </c>
    </row>
    <row r="19" spans="1:3" ht="15" customHeight="1" x14ac:dyDescent="0.2">
      <c r="B19" s="9" t="s">
        <v>97</v>
      </c>
      <c r="C19" s="71">
        <v>0.8</v>
      </c>
    </row>
    <row r="20" spans="1:3" ht="15" customHeight="1" x14ac:dyDescent="0.2">
      <c r="B20" s="9" t="s">
        <v>98</v>
      </c>
      <c r="C20" s="72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71">
        <v>0.127</v>
      </c>
    </row>
    <row r="24" spans="1:3" ht="15" customHeight="1" x14ac:dyDescent="0.2">
      <c r="B24" s="20" t="s">
        <v>102</v>
      </c>
      <c r="C24" s="71">
        <v>0.45200000000000001</v>
      </c>
    </row>
    <row r="25" spans="1:3" ht="15" customHeight="1" x14ac:dyDescent="0.2">
      <c r="B25" s="20" t="s">
        <v>103</v>
      </c>
      <c r="C25" s="71">
        <v>0.33400000000000002</v>
      </c>
    </row>
    <row r="26" spans="1:3" ht="15" customHeight="1" x14ac:dyDescent="0.2">
      <c r="B26" s="20" t="s">
        <v>104</v>
      </c>
      <c r="C26" s="71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197</v>
      </c>
      <c r="B28" s="20"/>
      <c r="C28" s="20"/>
    </row>
    <row r="29" spans="1:3" ht="14.25" customHeight="1" x14ac:dyDescent="0.2">
      <c r="B29" s="30" t="s">
        <v>75</v>
      </c>
      <c r="C29" s="73">
        <v>0.20799999999999999</v>
      </c>
    </row>
    <row r="30" spans="1:3" ht="14.25" customHeight="1" x14ac:dyDescent="0.2">
      <c r="B30" s="30" t="s">
        <v>76</v>
      </c>
      <c r="C30" s="73">
        <v>0.63700000000000001</v>
      </c>
    </row>
    <row r="31" spans="1:3" ht="14.25" customHeight="1" x14ac:dyDescent="0.2">
      <c r="B31" s="30" t="s">
        <v>77</v>
      </c>
      <c r="C31" s="73">
        <v>0.11899999999999999</v>
      </c>
    </row>
    <row r="32" spans="1:3" ht="14.25" customHeight="1" x14ac:dyDescent="0.2">
      <c r="B32" s="30" t="s">
        <v>78</v>
      </c>
      <c r="C32" s="73">
        <v>3.5999999999999997E-2</v>
      </c>
    </row>
    <row r="33" spans="1:5" ht="12.75" x14ac:dyDescent="0.2">
      <c r="B33" s="32" t="s">
        <v>129</v>
      </c>
      <c r="C33" s="74">
        <f>SUM(C29:C32)</f>
        <v>1</v>
      </c>
    </row>
    <row r="34" spans="1:5" ht="15" customHeight="1" x14ac:dyDescent="0.2"/>
    <row r="35" spans="1:5" ht="15" customHeight="1" x14ac:dyDescent="0.2">
      <c r="A35" s="4" t="s">
        <v>135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5">
        <v>25</v>
      </c>
    </row>
    <row r="38" spans="1:5" ht="15" customHeight="1" x14ac:dyDescent="0.2">
      <c r="B38" s="16" t="s">
        <v>91</v>
      </c>
      <c r="C38" s="75">
        <v>43</v>
      </c>
      <c r="D38" s="17"/>
      <c r="E38" s="18"/>
    </row>
    <row r="39" spans="1:5" ht="15" customHeight="1" x14ac:dyDescent="0.2">
      <c r="B39" s="16" t="s">
        <v>90</v>
      </c>
      <c r="C39" s="75">
        <v>67</v>
      </c>
      <c r="D39" s="17"/>
      <c r="E39" s="17"/>
    </row>
    <row r="40" spans="1:5" ht="15" customHeight="1" x14ac:dyDescent="0.2">
      <c r="B40" s="16" t="s">
        <v>171</v>
      </c>
      <c r="C40" s="75">
        <v>4.01</v>
      </c>
    </row>
    <row r="41" spans="1:5" ht="15" customHeight="1" x14ac:dyDescent="0.2">
      <c r="B41" s="16" t="s">
        <v>89</v>
      </c>
      <c r="C41" s="71">
        <v>0.13</v>
      </c>
    </row>
    <row r="42" spans="1:5" ht="15" customHeight="1" x14ac:dyDescent="0.2">
      <c r="B42" s="42" t="s">
        <v>93</v>
      </c>
      <c r="C42" s="75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133</v>
      </c>
      <c r="D44" s="17"/>
    </row>
    <row r="45" spans="1:5" ht="15.75" customHeight="1" x14ac:dyDescent="0.2">
      <c r="B45" s="16" t="s">
        <v>9</v>
      </c>
      <c r="C45" s="71">
        <v>3.1E-2</v>
      </c>
      <c r="D45" s="17"/>
    </row>
    <row r="46" spans="1:5" ht="15.75" customHeight="1" x14ac:dyDescent="0.2">
      <c r="B46" s="16" t="s">
        <v>11</v>
      </c>
      <c r="C46" s="71">
        <v>0.109</v>
      </c>
      <c r="D46" s="17"/>
    </row>
    <row r="47" spans="1:5" ht="15.75" customHeight="1" x14ac:dyDescent="0.2">
      <c r="B47" s="16" t="s">
        <v>12</v>
      </c>
      <c r="C47" s="71">
        <v>0.36499999999999999</v>
      </c>
      <c r="D47" s="17"/>
      <c r="E47" s="18"/>
    </row>
    <row r="48" spans="1:5" ht="15" customHeight="1" x14ac:dyDescent="0.2">
      <c r="B48" s="16" t="s">
        <v>26</v>
      </c>
      <c r="C48" s="72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124</v>
      </c>
      <c r="C51" s="76">
        <v>1.66</v>
      </c>
      <c r="D51" s="17"/>
    </row>
    <row r="52" spans="1:4" ht="15" customHeight="1" x14ac:dyDescent="0.2">
      <c r="B52" s="16" t="s">
        <v>125</v>
      </c>
      <c r="C52" s="76">
        <v>1.66</v>
      </c>
    </row>
    <row r="53" spans="1:4" ht="15.75" customHeight="1" x14ac:dyDescent="0.2">
      <c r="B53" s="16" t="s">
        <v>126</v>
      </c>
      <c r="C53" s="76">
        <v>5.64</v>
      </c>
    </row>
    <row r="54" spans="1:4" ht="15.75" customHeight="1" x14ac:dyDescent="0.2">
      <c r="B54" s="16" t="s">
        <v>127</v>
      </c>
      <c r="C54" s="76">
        <v>5.43</v>
      </c>
    </row>
    <row r="55" spans="1:4" ht="15.75" customHeight="1" x14ac:dyDescent="0.2">
      <c r="B55" s="16" t="s">
        <v>128</v>
      </c>
      <c r="C55" s="76">
        <v>1.91</v>
      </c>
    </row>
    <row r="57" spans="1:4" ht="15.75" customHeight="1" x14ac:dyDescent="0.2">
      <c r="A57" s="12" t="s">
        <v>134</v>
      </c>
    </row>
    <row r="58" spans="1:4" ht="15.75" customHeight="1" x14ac:dyDescent="0.2">
      <c r="B58" s="7" t="s">
        <v>111</v>
      </c>
      <c r="C58" s="70">
        <v>0.2</v>
      </c>
    </row>
    <row r="59" spans="1:4" ht="15.75" customHeight="1" x14ac:dyDescent="0.2">
      <c r="B59" s="16" t="s">
        <v>132</v>
      </c>
      <c r="C59" s="70">
        <v>0.42</v>
      </c>
    </row>
    <row r="63" spans="1:4" ht="15.75" customHeight="1" x14ac:dyDescent="0.2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5546875" defaultRowHeight="15.75" x14ac:dyDescent="0.25"/>
  <cols>
    <col min="1" max="1" width="18.7109375" style="55" customWidth="1"/>
    <col min="2" max="16384" width="10.85546875" style="55"/>
  </cols>
  <sheetData>
    <row r="1" spans="1:5" ht="51.75" x14ac:dyDescent="0.2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2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25">
      <c r="A3" s="57"/>
      <c r="B3" s="57" t="s">
        <v>1</v>
      </c>
      <c r="C3" s="86">
        <f>1.5*0.61</f>
        <v>0.91500000000000004</v>
      </c>
      <c r="D3" s="86">
        <f t="shared" ref="D3:D6" si="0">10.49/4</f>
        <v>2.6225000000000001</v>
      </c>
      <c r="E3" s="86">
        <v>0.05</v>
      </c>
    </row>
    <row r="4" spans="1:5" x14ac:dyDescent="0.25">
      <c r="A4" s="57"/>
      <c r="B4" s="57" t="s">
        <v>2</v>
      </c>
      <c r="C4" s="86">
        <f>1.5*0.61</f>
        <v>0.91500000000000004</v>
      </c>
      <c r="D4" s="86">
        <f t="shared" si="0"/>
        <v>2.6225000000000001</v>
      </c>
      <c r="E4" s="86">
        <v>0.05</v>
      </c>
    </row>
    <row r="5" spans="1:5" x14ac:dyDescent="0.25">
      <c r="A5" s="57"/>
      <c r="B5" s="57" t="s">
        <v>3</v>
      </c>
      <c r="C5" s="86">
        <f>1.5*0.61</f>
        <v>0.91500000000000004</v>
      </c>
      <c r="D5" s="86">
        <f t="shared" si="0"/>
        <v>2.6225000000000001</v>
      </c>
      <c r="E5" s="86">
        <v>0.05</v>
      </c>
    </row>
    <row r="6" spans="1:5" x14ac:dyDescent="0.25">
      <c r="A6" s="57"/>
      <c r="B6" s="57" t="s">
        <v>4</v>
      </c>
      <c r="C6" s="86">
        <f>1.5*0.61</f>
        <v>0.91500000000000004</v>
      </c>
      <c r="D6" s="86">
        <f t="shared" si="0"/>
        <v>2.6225000000000001</v>
      </c>
      <c r="E6" s="86">
        <v>0.05</v>
      </c>
    </row>
    <row r="9" spans="1:5" x14ac:dyDescent="0.2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180</v>
      </c>
      <c r="C1" s="40" t="s">
        <v>179</v>
      </c>
    </row>
    <row r="2" spans="1:3" x14ac:dyDescent="0.2">
      <c r="A2" s="88" t="s">
        <v>187</v>
      </c>
      <c r="B2" s="84" t="s">
        <v>59</v>
      </c>
      <c r="C2" s="84"/>
    </row>
    <row r="3" spans="1:3" x14ac:dyDescent="0.2">
      <c r="A3" s="88" t="s">
        <v>209</v>
      </c>
      <c r="B3" s="84" t="s">
        <v>59</v>
      </c>
      <c r="C3" s="84"/>
    </row>
    <row r="4" spans="1:3" x14ac:dyDescent="0.2">
      <c r="A4" s="89" t="s">
        <v>58</v>
      </c>
      <c r="B4" s="84" t="s">
        <v>136</v>
      </c>
      <c r="C4" s="84"/>
    </row>
    <row r="5" spans="1:3" x14ac:dyDescent="0.2">
      <c r="A5" s="89" t="s">
        <v>137</v>
      </c>
      <c r="B5" s="84" t="s">
        <v>136</v>
      </c>
      <c r="C5" s="84"/>
    </row>
    <row r="6" spans="1:3" x14ac:dyDescent="0.2">
      <c r="A6" s="89"/>
      <c r="B6" s="90"/>
      <c r="C6" s="90"/>
    </row>
    <row r="7" spans="1:3" x14ac:dyDescent="0.2">
      <c r="A7" s="89"/>
      <c r="B7" s="90"/>
      <c r="C7" s="90"/>
    </row>
    <row r="8" spans="1:3" x14ac:dyDescent="0.2">
      <c r="A8" s="89"/>
      <c r="B8" s="90"/>
      <c r="C8" s="90"/>
    </row>
    <row r="9" spans="1:3" x14ac:dyDescent="0.2">
      <c r="A9" s="89"/>
      <c r="B9" s="90"/>
      <c r="C9" s="90"/>
    </row>
    <row r="10" spans="1:3" x14ac:dyDescent="0.2">
      <c r="A10" s="89"/>
      <c r="B10" s="90"/>
      <c r="C10" s="90"/>
    </row>
    <row r="11" spans="1:3" x14ac:dyDescent="0.2">
      <c r="A11" s="91"/>
      <c r="B11" s="90"/>
      <c r="C11" s="90"/>
    </row>
    <row r="12" spans="1:3" x14ac:dyDescent="0.2">
      <c r="A12" s="91"/>
      <c r="B12" s="90"/>
      <c r="C12" s="90"/>
    </row>
    <row r="13" spans="1:3" x14ac:dyDescent="0.2">
      <c r="A13" s="91"/>
      <c r="B13" s="90"/>
      <c r="C13" s="90"/>
    </row>
    <row r="14" spans="1:3" x14ac:dyDescent="0.2">
      <c r="A14" s="91"/>
      <c r="B14" s="90"/>
      <c r="C14" s="90"/>
    </row>
    <row r="15" spans="1:3" x14ac:dyDescent="0.2">
      <c r="A15" s="91"/>
      <c r="B15" s="90"/>
      <c r="C15" s="90"/>
    </row>
    <row r="16" spans="1:3" x14ac:dyDescent="0.2">
      <c r="A16" s="91"/>
      <c r="B16" s="90"/>
      <c r="C16" s="90"/>
    </row>
    <row r="17" spans="1:3" x14ac:dyDescent="0.2">
      <c r="A17" s="91"/>
      <c r="B17" s="90"/>
      <c r="C17" s="90"/>
    </row>
    <row r="18" spans="1:3" x14ac:dyDescent="0.2">
      <c r="A18" s="91"/>
      <c r="B18" s="90"/>
      <c r="C18" s="90"/>
    </row>
    <row r="19" spans="1:3" x14ac:dyDescent="0.2">
      <c r="A19" s="89"/>
      <c r="B19" s="90"/>
      <c r="C19" s="90"/>
    </row>
    <row r="20" spans="1:3" x14ac:dyDescent="0.2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198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">
      <c r="B7" s="33" t="s">
        <v>84</v>
      </c>
      <c r="C7" s="92">
        <f>diarrhoea_1mo/26</f>
        <v>6.3846153846153844E-2</v>
      </c>
      <c r="D7" s="92">
        <f>diarrhoea_1_5mo/26</f>
        <v>6.3846153846153844E-2</v>
      </c>
      <c r="E7" s="92">
        <f>diarrhoea_6_11mo/26</f>
        <v>0.21692307692307691</v>
      </c>
      <c r="F7" s="92">
        <f>diarrhoea_12_23mo/26</f>
        <v>0.20884615384615385</v>
      </c>
      <c r="G7" s="92">
        <f>diarrhoea_24_59mo/26</f>
        <v>7.3461538461538453E-2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">
      <c r="B9" s="11" t="s">
        <v>67</v>
      </c>
      <c r="C9" s="92">
        <v>0</v>
      </c>
      <c r="D9" s="92">
        <f>IF(ISBLANK(comm_deliv), frac_children_health_facility,1)</f>
        <v>0.37</v>
      </c>
      <c r="E9" s="92">
        <f>IF(ISBLANK(comm_deliv), frac_children_health_facility,1)</f>
        <v>0.37</v>
      </c>
      <c r="F9" s="92">
        <f>IF(ISBLANK(comm_deliv), frac_children_health_facility,1)</f>
        <v>0.37</v>
      </c>
      <c r="G9" s="92">
        <f>IF(ISBLANK(comm_deliv), frac_children_health_facility,1)</f>
        <v>0.37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">
      <c r="B11" s="33" t="s">
        <v>85</v>
      </c>
      <c r="C11" s="92">
        <f>diarrhoea_1mo/26</f>
        <v>6.3846153846153844E-2</v>
      </c>
      <c r="D11" s="92">
        <f>diarrhoea_1_5mo/26</f>
        <v>6.3846153846153844E-2</v>
      </c>
      <c r="E11" s="92">
        <f>diarrhoea_6_11mo/26</f>
        <v>0.21692307692307691</v>
      </c>
      <c r="F11" s="92">
        <f>diarrhoea_12_23mo/26</f>
        <v>0.20884615384615385</v>
      </c>
      <c r="G11" s="92">
        <f>diarrhoea_24_59mo/26</f>
        <v>7.3461538461538453E-2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2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2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2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</v>
      </c>
      <c r="I17" s="92">
        <f>frac_PW_health_facility</f>
        <v>0.51</v>
      </c>
      <c r="J17" s="92">
        <f>frac_PW_health_facility</f>
        <v>0.51</v>
      </c>
      <c r="K17" s="92">
        <f>frac_PW_health_facility</f>
        <v>0.51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">
      <c r="B22" s="33"/>
    </row>
    <row r="23" spans="1:15" ht="15.75" customHeight="1" x14ac:dyDescent="0.2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0.42289939999999993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2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0.18124259999999998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2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0.16585799999999998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2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</v>
      </c>
      <c r="M27" s="92">
        <v>0</v>
      </c>
      <c r="N27" s="92">
        <v>0</v>
      </c>
      <c r="O27" s="92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0.8</v>
      </c>
      <c r="F29" s="92">
        <f t="shared" si="0"/>
        <v>0.8</v>
      </c>
      <c r="G29" s="92">
        <f t="shared" si="0"/>
        <v>0.8</v>
      </c>
      <c r="H29" s="92">
        <f t="shared" si="0"/>
        <v>0.8</v>
      </c>
      <c r="I29" s="92">
        <f t="shared" si="0"/>
        <v>0.8</v>
      </c>
      <c r="J29" s="92">
        <f t="shared" si="0"/>
        <v>0.8</v>
      </c>
      <c r="K29" s="92">
        <f t="shared" si="0"/>
        <v>0.8</v>
      </c>
      <c r="L29" s="92">
        <f t="shared" si="0"/>
        <v>0.8</v>
      </c>
      <c r="M29" s="92">
        <f t="shared" si="0"/>
        <v>0.8</v>
      </c>
      <c r="N29" s="92">
        <f t="shared" si="0"/>
        <v>0.8</v>
      </c>
      <c r="O29" s="92">
        <f t="shared" si="0"/>
        <v>0.8</v>
      </c>
    </row>
    <row r="30" spans="1:15" ht="15.75" customHeight="1" x14ac:dyDescent="0.2">
      <c r="B30" s="11" t="s">
        <v>64</v>
      </c>
      <c r="C30" s="92">
        <v>0</v>
      </c>
      <c r="D30" s="92">
        <v>0</v>
      </c>
      <c r="E30" s="92">
        <f t="shared" ref="E30:O30" si="1">frac_rice</f>
        <v>0.1</v>
      </c>
      <c r="F30" s="92">
        <f t="shared" si="1"/>
        <v>0.1</v>
      </c>
      <c r="G30" s="92">
        <f t="shared" si="1"/>
        <v>0.1</v>
      </c>
      <c r="H30" s="92">
        <f t="shared" si="1"/>
        <v>0.1</v>
      </c>
      <c r="I30" s="92">
        <f t="shared" si="1"/>
        <v>0.1</v>
      </c>
      <c r="J30" s="92">
        <f t="shared" si="1"/>
        <v>0.1</v>
      </c>
      <c r="K30" s="92">
        <f t="shared" si="1"/>
        <v>0.1</v>
      </c>
      <c r="L30" s="92">
        <f t="shared" si="1"/>
        <v>0.1</v>
      </c>
      <c r="M30" s="92">
        <f t="shared" si="1"/>
        <v>0.1</v>
      </c>
      <c r="N30" s="92">
        <f t="shared" si="1"/>
        <v>0.1</v>
      </c>
      <c r="O30" s="92">
        <f t="shared" si="1"/>
        <v>0.1</v>
      </c>
    </row>
    <row r="31" spans="1:15" ht="15.75" customHeight="1" x14ac:dyDescent="0.2">
      <c r="B31" s="11" t="s">
        <v>62</v>
      </c>
      <c r="C31" s="92">
        <v>0</v>
      </c>
      <c r="D31" s="92">
        <v>0</v>
      </c>
      <c r="E31" s="92">
        <f t="shared" ref="E31:O31" si="2">frac_wheat</f>
        <v>0.1</v>
      </c>
      <c r="F31" s="92">
        <f t="shared" si="2"/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202</v>
      </c>
    </row>
    <row r="2" spans="1:1" x14ac:dyDescent="0.2">
      <c r="A2" s="12" t="s">
        <v>203</v>
      </c>
    </row>
    <row r="3" spans="1:1" x14ac:dyDescent="0.2">
      <c r="A3" s="12" t="s">
        <v>204</v>
      </c>
    </row>
    <row r="4" spans="1:1" x14ac:dyDescent="0.2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.25" x14ac:dyDescent="0.2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">
      <c r="A2" s="7">
        <f>start_year</f>
        <v>2017</v>
      </c>
      <c r="B2" s="77">
        <v>2110000</v>
      </c>
      <c r="C2" s="78">
        <v>3032037</v>
      </c>
      <c r="D2" s="78">
        <v>4756743</v>
      </c>
      <c r="E2" s="78">
        <v>3406589</v>
      </c>
      <c r="F2" s="78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7">
        <v>2150000</v>
      </c>
      <c r="C3" s="78">
        <v>3164674</v>
      </c>
      <c r="D3" s="78">
        <v>4882700</v>
      </c>
      <c r="E3" s="78">
        <v>3520083</v>
      </c>
      <c r="F3" s="78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7">
        <v>2200000</v>
      </c>
      <c r="C4" s="78">
        <v>3296354</v>
      </c>
      <c r="D4" s="78">
        <v>5018666</v>
      </c>
      <c r="E4" s="78">
        <v>3634703</v>
      </c>
      <c r="F4" s="78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7">
        <v>2240000</v>
      </c>
      <c r="C5" s="78">
        <v>3418969</v>
      </c>
      <c r="D5" s="78">
        <v>5168014</v>
      </c>
      <c r="E5" s="78">
        <v>3750324</v>
      </c>
      <c r="F5" s="78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7">
        <v>2280000</v>
      </c>
      <c r="C6" s="78">
        <v>3532758</v>
      </c>
      <c r="D6" s="78">
        <v>5332455</v>
      </c>
      <c r="E6" s="78">
        <v>3869436</v>
      </c>
      <c r="F6" s="78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7">
        <v>2330000</v>
      </c>
      <c r="C7" s="78">
        <v>3637390</v>
      </c>
      <c r="D7" s="78">
        <v>5508952</v>
      </c>
      <c r="E7" s="78">
        <v>3990560</v>
      </c>
      <c r="F7" s="78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7">
        <v>2380000</v>
      </c>
      <c r="C8" s="78">
        <v>3737403</v>
      </c>
      <c r="D8" s="78">
        <v>5696990</v>
      </c>
      <c r="E8" s="78">
        <v>4112898</v>
      </c>
      <c r="F8" s="78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7">
        <v>2420000</v>
      </c>
      <c r="C9" s="78">
        <v>3840674</v>
      </c>
      <c r="D9" s="78">
        <v>5895615</v>
      </c>
      <c r="E9" s="78">
        <v>4235117</v>
      </c>
      <c r="F9" s="78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7">
        <v>2480000</v>
      </c>
      <c r="C10" s="78">
        <v>3951644</v>
      </c>
      <c r="D10" s="78">
        <v>6103745</v>
      </c>
      <c r="E10" s="78">
        <v>4356516</v>
      </c>
      <c r="F10" s="78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7">
        <v>2530000</v>
      </c>
      <c r="C11" s="78">
        <v>4065313</v>
      </c>
      <c r="D11" s="78">
        <v>6319831</v>
      </c>
      <c r="E11" s="78">
        <v>4477188</v>
      </c>
      <c r="F11" s="78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7">
        <v>2580000</v>
      </c>
      <c r="C12" s="78">
        <v>4185562</v>
      </c>
      <c r="D12" s="78">
        <v>6545116</v>
      </c>
      <c r="E12" s="78">
        <v>4597739</v>
      </c>
      <c r="F12" s="78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7">
        <v>2630000</v>
      </c>
      <c r="C13" s="78">
        <v>4309237</v>
      </c>
      <c r="D13" s="78">
        <v>6776307</v>
      </c>
      <c r="E13" s="78">
        <v>4722286</v>
      </c>
      <c r="F13" s="78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7">
        <v>2690000</v>
      </c>
      <c r="C14" s="78">
        <v>4430738</v>
      </c>
      <c r="D14" s="78">
        <v>7008703</v>
      </c>
      <c r="E14" s="78">
        <v>4856898</v>
      </c>
      <c r="F14" s="78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7">
        <v>2740000</v>
      </c>
      <c r="C15" s="78">
        <v>4546624</v>
      </c>
      <c r="D15" s="78">
        <v>7239465</v>
      </c>
      <c r="E15" s="78">
        <v>5005361</v>
      </c>
      <c r="F15" s="78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tabSelected="1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9">
        <v>2.7000000000000001E-3</v>
      </c>
    </row>
    <row r="4" spans="1:8" ht="15.75" customHeight="1" x14ac:dyDescent="0.2">
      <c r="B4" s="24" t="s">
        <v>7</v>
      </c>
      <c r="C4" s="79">
        <v>0.1966</v>
      </c>
    </row>
    <row r="5" spans="1:8" ht="15.75" customHeight="1" x14ac:dyDescent="0.2">
      <c r="B5" s="24" t="s">
        <v>8</v>
      </c>
      <c r="C5" s="79">
        <v>6.2100000000000002E-2</v>
      </c>
    </row>
    <row r="6" spans="1:8" ht="15.75" customHeight="1" x14ac:dyDescent="0.2">
      <c r="B6" s="24" t="s">
        <v>10</v>
      </c>
      <c r="C6" s="79">
        <v>0.29289999999999999</v>
      </c>
    </row>
    <row r="7" spans="1:8" ht="15.75" customHeight="1" x14ac:dyDescent="0.2">
      <c r="B7" s="24" t="s">
        <v>13</v>
      </c>
      <c r="C7" s="79">
        <v>0.24709999999999999</v>
      </c>
    </row>
    <row r="8" spans="1:8" ht="15.75" customHeight="1" x14ac:dyDescent="0.2">
      <c r="B8" s="24" t="s">
        <v>14</v>
      </c>
      <c r="C8" s="79">
        <v>4.7999999999999996E-3</v>
      </c>
    </row>
    <row r="9" spans="1:8" ht="15.75" customHeight="1" x14ac:dyDescent="0.2">
      <c r="B9" s="24" t="s">
        <v>27</v>
      </c>
      <c r="C9" s="79">
        <v>0.13200000000000001</v>
      </c>
    </row>
    <row r="10" spans="1:8" ht="15.75" customHeight="1" x14ac:dyDescent="0.2">
      <c r="B10" s="24" t="s">
        <v>15</v>
      </c>
      <c r="C10" s="79">
        <v>6.1800000000000001E-2</v>
      </c>
    </row>
    <row r="11" spans="1:8" ht="15.75" customHeight="1" x14ac:dyDescent="0.2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9">
        <v>0.1368</v>
      </c>
      <c r="D14" s="79">
        <v>0.1368</v>
      </c>
      <c r="E14" s="79">
        <v>0.1368</v>
      </c>
      <c r="F14" s="79">
        <v>0.1368</v>
      </c>
    </row>
    <row r="15" spans="1:8" ht="15.75" customHeight="1" x14ac:dyDescent="0.2">
      <c r="B15" s="24" t="s">
        <v>16</v>
      </c>
      <c r="C15" s="79">
        <v>0.20660000000000001</v>
      </c>
      <c r="D15" s="79">
        <v>0.20660000000000001</v>
      </c>
      <c r="E15" s="79">
        <v>0.20660000000000001</v>
      </c>
      <c r="F15" s="79">
        <v>0.20660000000000001</v>
      </c>
    </row>
    <row r="16" spans="1:8" ht="15.75" customHeight="1" x14ac:dyDescent="0.2">
      <c r="B16" s="24" t="s">
        <v>17</v>
      </c>
      <c r="C16" s="79">
        <v>2.1100000000000001E-2</v>
      </c>
      <c r="D16" s="79">
        <v>2.1100000000000001E-2</v>
      </c>
      <c r="E16" s="79">
        <v>2.1100000000000001E-2</v>
      </c>
      <c r="F16" s="79">
        <v>2.1100000000000001E-2</v>
      </c>
    </row>
    <row r="17" spans="1:8" ht="15.75" customHeight="1" x14ac:dyDescent="0.2">
      <c r="B17" s="24" t="s">
        <v>18</v>
      </c>
      <c r="C17" s="79">
        <v>7.4999999999999997E-3</v>
      </c>
      <c r="D17" s="79">
        <v>7.4999999999999997E-3</v>
      </c>
      <c r="E17" s="79">
        <v>7.4999999999999997E-3</v>
      </c>
      <c r="F17" s="79">
        <v>7.4999999999999997E-3</v>
      </c>
    </row>
    <row r="18" spans="1:8" ht="15.75" customHeight="1" x14ac:dyDescent="0.2">
      <c r="B18" s="24" t="s">
        <v>19</v>
      </c>
      <c r="C18" s="79">
        <v>8.6199999999999999E-2</v>
      </c>
      <c r="D18" s="79">
        <v>8.6199999999999999E-2</v>
      </c>
      <c r="E18" s="79">
        <v>8.6199999999999999E-2</v>
      </c>
      <c r="F18" s="79">
        <v>8.6199999999999999E-2</v>
      </c>
    </row>
    <row r="19" spans="1:8" ht="15.75" customHeight="1" x14ac:dyDescent="0.2">
      <c r="B19" s="24" t="s">
        <v>20</v>
      </c>
      <c r="C19" s="79">
        <v>2.86E-2</v>
      </c>
      <c r="D19" s="79">
        <v>2.86E-2</v>
      </c>
      <c r="E19" s="79">
        <v>2.86E-2</v>
      </c>
      <c r="F19" s="79">
        <v>2.86E-2</v>
      </c>
    </row>
    <row r="20" spans="1:8" ht="15.75" customHeight="1" x14ac:dyDescent="0.2">
      <c r="B20" s="24" t="s">
        <v>21</v>
      </c>
      <c r="C20" s="79">
        <v>1.5299999999999999E-2</v>
      </c>
      <c r="D20" s="79">
        <v>1.5299999999999999E-2</v>
      </c>
      <c r="E20" s="79">
        <v>1.5299999999999999E-2</v>
      </c>
      <c r="F20" s="79">
        <v>1.5299999999999999E-2</v>
      </c>
    </row>
    <row r="21" spans="1:8" ht="15.75" customHeight="1" x14ac:dyDescent="0.2">
      <c r="B21" s="24" t="s">
        <v>22</v>
      </c>
      <c r="C21" s="79">
        <v>0.13589999999999999</v>
      </c>
      <c r="D21" s="79">
        <v>0.13589999999999999</v>
      </c>
      <c r="E21" s="79">
        <v>0.13589999999999999</v>
      </c>
      <c r="F21" s="79">
        <v>0.13589999999999999</v>
      </c>
    </row>
    <row r="22" spans="1:8" ht="15.75" customHeight="1" x14ac:dyDescent="0.2">
      <c r="B22" s="24" t="s">
        <v>23</v>
      </c>
      <c r="C22" s="79">
        <v>0.36199999999999999</v>
      </c>
      <c r="D22" s="79">
        <v>0.36199999999999999</v>
      </c>
      <c r="E22" s="79">
        <v>0.36199999999999999</v>
      </c>
      <c r="F22" s="79">
        <v>0.36199999999999999</v>
      </c>
    </row>
    <row r="23" spans="1:8" ht="15.75" customHeight="1" x14ac:dyDescent="0.2">
      <c r="B23" s="32" t="s">
        <v>129</v>
      </c>
      <c r="C23" s="74">
        <f>SUM(C14:C22)</f>
        <v>1</v>
      </c>
      <c r="D23" s="74">
        <f t="shared" ref="D23:F23" si="0">SUM(D14:D22)</f>
        <v>1</v>
      </c>
      <c r="E23" s="74">
        <f t="shared" si="0"/>
        <v>1</v>
      </c>
      <c r="F23" s="74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9">
        <v>0.10082724000000001</v>
      </c>
    </row>
    <row r="27" spans="1:8" ht="15.75" customHeight="1" x14ac:dyDescent="0.2">
      <c r="B27" s="24" t="s">
        <v>39</v>
      </c>
      <c r="C27" s="79">
        <v>3.1206000000000002E-4</v>
      </c>
    </row>
    <row r="28" spans="1:8" ht="15.75" customHeight="1" x14ac:dyDescent="0.2">
      <c r="B28" s="24" t="s">
        <v>40</v>
      </c>
      <c r="C28" s="79">
        <v>0.15891214000000001</v>
      </c>
    </row>
    <row r="29" spans="1:8" ht="15.75" customHeight="1" x14ac:dyDescent="0.2">
      <c r="B29" s="24" t="s">
        <v>41</v>
      </c>
      <c r="C29" s="79">
        <v>0.12598688999999999</v>
      </c>
    </row>
    <row r="30" spans="1:8" ht="15.75" customHeight="1" x14ac:dyDescent="0.2">
      <c r="B30" s="24" t="s">
        <v>42</v>
      </c>
      <c r="C30" s="79">
        <v>0.12434007</v>
      </c>
    </row>
    <row r="31" spans="1:8" ht="15.75" customHeight="1" x14ac:dyDescent="0.2">
      <c r="B31" s="24" t="s">
        <v>43</v>
      </c>
      <c r="C31" s="79">
        <v>3.9028409999999999E-2</v>
      </c>
    </row>
    <row r="32" spans="1:8" ht="15.75" customHeight="1" x14ac:dyDescent="0.2">
      <c r="B32" s="24" t="s">
        <v>44</v>
      </c>
      <c r="C32" s="79">
        <v>8.5254999999999999E-4</v>
      </c>
    </row>
    <row r="33" spans="2:3" ht="15.75" customHeight="1" x14ac:dyDescent="0.2">
      <c r="B33" s="24" t="s">
        <v>45</v>
      </c>
      <c r="C33" s="79">
        <v>6.8467810000000004E-2</v>
      </c>
    </row>
    <row r="34" spans="2:3" ht="15.75" customHeight="1" x14ac:dyDescent="0.2">
      <c r="B34" s="24" t="s">
        <v>46</v>
      </c>
      <c r="C34" s="79">
        <v>0.38127283000000001</v>
      </c>
    </row>
    <row r="35" spans="2:3" ht="15.75" customHeight="1" x14ac:dyDescent="0.2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80">
        <f>IFERROR(1-_xlfn.NORM.DIST(_xlfn.NORM.INV(SUM(C4:C5), 0, 1) + 1, 0, 1, TRUE), "")</f>
        <v>0.54471569980476653</v>
      </c>
      <c r="D2" s="80">
        <f>IFERROR(1-_xlfn.NORM.DIST(_xlfn.NORM.INV(SUM(D4:D5), 0, 1) + 1, 0, 1, TRUE), "")</f>
        <v>0.54471569980476653</v>
      </c>
      <c r="E2" s="80">
        <f>IFERROR(1-_xlfn.NORM.DIST(_xlfn.NORM.INV(SUM(E4:E5), 0, 1) + 1, 0, 1, TRUE), "")</f>
        <v>0.44982829694488635</v>
      </c>
      <c r="F2" s="80">
        <f>IFERROR(1-_xlfn.NORM.DIST(_xlfn.NORM.INV(SUM(F4:F5), 0, 1) + 1, 0, 1, TRUE), "")</f>
        <v>0.24457139941017503</v>
      </c>
      <c r="G2" s="80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118</v>
      </c>
      <c r="C3" s="80">
        <f>IFERROR(_xlfn.NORM.DIST(_xlfn.NORM.INV(SUM(C4:C5), 0, 1) + 1, 0, 1, TRUE) - _xlfn.SUM(C4:C5), "")</f>
        <v>0.32228430019523346</v>
      </c>
      <c r="D3" s="80">
        <f>IFERROR(_xlfn.NORM.DIST(_xlfn.NORM.INV(SUM(D4:D5), 0, 1) + 1, 0, 1, TRUE) - _xlfn.SUM(D4:D5), "")</f>
        <v>0.32228430019523346</v>
      </c>
      <c r="E3" s="80">
        <f>IFERROR(_xlfn.NORM.DIST(_xlfn.NORM.INV(SUM(E4:E5), 0, 1) + 1, 0, 1, TRUE) - _xlfn.SUM(E4:E5), "")</f>
        <v>0.35908666207150708</v>
      </c>
      <c r="F3" s="80">
        <f>IFERROR(_xlfn.NORM.DIST(_xlfn.NORM.INV(SUM(F4:F5), 0, 1) + 1, 0, 1, TRUE) - _xlfn.SUM(F4:F5), "")</f>
        <v>0.37651189492768178</v>
      </c>
      <c r="G3" s="80">
        <f>IFERROR(_xlfn.NORM.DIST(_xlfn.NORM.INV(SUM(G4:G5), 0, 1) + 1, 0, 1, TRUE) - _xlfn.SUM(G4:G5), "")</f>
        <v>0.37372365733745416</v>
      </c>
    </row>
    <row r="4" spans="1:15" ht="15.75" customHeight="1" x14ac:dyDescent="0.2">
      <c r="A4" s="5"/>
      <c r="B4" s="11" t="s">
        <v>116</v>
      </c>
      <c r="C4" s="81">
        <v>8.7000000000000008E-2</v>
      </c>
      <c r="D4" s="81">
        <v>8.7000000000000008E-2</v>
      </c>
      <c r="E4" s="81">
        <v>0.13443032786885245</v>
      </c>
      <c r="F4" s="81">
        <v>0.24673186710341602</v>
      </c>
      <c r="G4" s="81">
        <v>0.25929610299234518</v>
      </c>
    </row>
    <row r="5" spans="1:15" ht="15.75" customHeight="1" x14ac:dyDescent="0.2">
      <c r="A5" s="5"/>
      <c r="B5" s="11" t="s">
        <v>119</v>
      </c>
      <c r="C5" s="81">
        <v>4.5999999999999999E-2</v>
      </c>
      <c r="D5" s="81">
        <v>4.5999999999999999E-2</v>
      </c>
      <c r="E5" s="81">
        <v>5.6654713114754097E-2</v>
      </c>
      <c r="F5" s="81">
        <v>0.13218483855872717</v>
      </c>
      <c r="G5" s="81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120</v>
      </c>
      <c r="C8" s="80">
        <f>IFERROR(1-_xlfn.NORM.DIST(_xlfn.NORM.INV(SUM(C10:C11), 0, 1) + 1, 0, 1, TRUE), "")</f>
        <v>0.6241955901533508</v>
      </c>
      <c r="D8" s="80">
        <f>IFERROR(1-_xlfn.NORM.DIST(_xlfn.NORM.INV(SUM(D10:D11), 0, 1) + 1, 0, 1, TRUE), "")</f>
        <v>0.6241955901533508</v>
      </c>
      <c r="E8" s="80">
        <f>IFERROR(1-_xlfn.NORM.DIST(_xlfn.NORM.INV(SUM(E10:E11), 0, 1) + 1, 0, 1, TRUE), "")</f>
        <v>0.68355843805440353</v>
      </c>
      <c r="F8" s="80">
        <f>IFERROR(1-_xlfn.NORM.DIST(_xlfn.NORM.INV(SUM(F10:F11), 0, 1) + 1, 0, 1, TRUE), "")</f>
        <v>0.73228840888273117</v>
      </c>
      <c r="G8" s="80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80">
        <f>IFERROR(_xlfn.NORM.DIST(_xlfn.NORM.INV(SUM(C10:C11), 0, 1) + 1, 0, 1, TRUE) - _xlfn.SUM(C10:C11), "")</f>
        <v>0.28180440984664923</v>
      </c>
      <c r="D9" s="80">
        <f>IFERROR(_xlfn.NORM.DIST(_xlfn.NORM.INV(SUM(D10:D11), 0, 1) + 1, 0, 1, TRUE) - _xlfn.SUM(D10:D11), "")</f>
        <v>0.28180440984664923</v>
      </c>
      <c r="E9" s="80">
        <f>IFERROR(_xlfn.NORM.DIST(_xlfn.NORM.INV(SUM(E10:E11), 0, 1) + 1, 0, 1, TRUE) - _xlfn.SUM(E10:E11), "")</f>
        <v>0.2466938696379041</v>
      </c>
      <c r="F9" s="80">
        <f>IFERROR(_xlfn.NORM.DIST(_xlfn.NORM.INV(SUM(F10:F11), 0, 1) + 1, 0, 1, TRUE) - _xlfn.SUM(F10:F11), "")</f>
        <v>0.21506846670192739</v>
      </c>
      <c r="G9" s="80">
        <f>IFERROR(_xlfn.NORM.DIST(_xlfn.NORM.INV(SUM(G10:G11), 0, 1) + 1, 0, 1, TRUE) - _xlfn.SUM(G10:G11), "")</f>
        <v>0.15821429221536368</v>
      </c>
    </row>
    <row r="10" spans="1:15" ht="15.75" customHeight="1" x14ac:dyDescent="0.2">
      <c r="B10" s="7" t="s">
        <v>122</v>
      </c>
      <c r="C10" s="81">
        <v>5.3999999999999999E-2</v>
      </c>
      <c r="D10" s="81">
        <v>5.3999999999999999E-2</v>
      </c>
      <c r="E10" s="81">
        <v>5.4022564102564105E-2</v>
      </c>
      <c r="F10" s="81">
        <v>4.2547708138447146E-2</v>
      </c>
      <c r="G10" s="81">
        <v>2.2330660624019519E-2</v>
      </c>
    </row>
    <row r="11" spans="1:15" ht="15.75" customHeight="1" x14ac:dyDescent="0.2">
      <c r="B11" s="7" t="s">
        <v>123</v>
      </c>
      <c r="C11" s="81">
        <v>0.04</v>
      </c>
      <c r="D11" s="81">
        <v>0.04</v>
      </c>
      <c r="E11" s="81">
        <v>1.5725128205128207E-2</v>
      </c>
      <c r="F11" s="81">
        <v>1.0095416276894293E-2</v>
      </c>
      <c r="G11" s="81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131</v>
      </c>
      <c r="C14" s="82">
        <v>0.1</v>
      </c>
      <c r="D14" s="82">
        <v>0.1</v>
      </c>
      <c r="E14" s="82">
        <v>0.78100000000000003</v>
      </c>
      <c r="F14" s="82">
        <v>0.72950000000000004</v>
      </c>
      <c r="G14" s="82">
        <v>0.48366666666666674</v>
      </c>
      <c r="H14" s="83">
        <v>0.47299999999999998</v>
      </c>
      <c r="I14" s="83">
        <v>0.44700000000000001</v>
      </c>
      <c r="J14" s="83">
        <v>0.433</v>
      </c>
      <c r="K14" s="83">
        <v>0.442</v>
      </c>
      <c r="L14" s="83">
        <v>0.47299999999999998</v>
      </c>
      <c r="M14" s="83">
        <v>0.44700000000000001</v>
      </c>
      <c r="N14" s="83">
        <v>0.433</v>
      </c>
      <c r="O14" s="83">
        <v>0.442</v>
      </c>
    </row>
    <row r="15" spans="1:15" ht="15.75" customHeight="1" x14ac:dyDescent="0.2">
      <c r="B15" s="16" t="s">
        <v>68</v>
      </c>
      <c r="C15" s="80">
        <f t="shared" ref="C15:O15" si="0">iron_deficiency_anaemia*C14</f>
        <v>4.2000000000000003E-2</v>
      </c>
      <c r="D15" s="80">
        <f t="shared" si="0"/>
        <v>4.2000000000000003E-2</v>
      </c>
      <c r="E15" s="80">
        <f t="shared" si="0"/>
        <v>0.32801999999999998</v>
      </c>
      <c r="F15" s="80">
        <f t="shared" si="0"/>
        <v>0.30639</v>
      </c>
      <c r="G15" s="80">
        <f t="shared" si="0"/>
        <v>0.20314000000000002</v>
      </c>
      <c r="H15" s="80">
        <f t="shared" si="0"/>
        <v>0.19865999999999998</v>
      </c>
      <c r="I15" s="80">
        <f t="shared" si="0"/>
        <v>0.18773999999999999</v>
      </c>
      <c r="J15" s="80">
        <f t="shared" si="0"/>
        <v>0.18185999999999999</v>
      </c>
      <c r="K15" s="80">
        <f t="shared" si="0"/>
        <v>0.18564</v>
      </c>
      <c r="L15" s="80">
        <f t="shared" si="0"/>
        <v>0.19865999999999998</v>
      </c>
      <c r="M15" s="80">
        <f t="shared" si="0"/>
        <v>0.18773999999999999</v>
      </c>
      <c r="N15" s="80">
        <f t="shared" si="0"/>
        <v>0.18185999999999999</v>
      </c>
      <c r="O15" s="80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166</v>
      </c>
      <c r="C2" s="81">
        <v>0.84</v>
      </c>
      <c r="D2" s="81">
        <v>0.44307448494453255</v>
      </c>
      <c r="E2" s="81">
        <v>1.36244579358196E-2</v>
      </c>
      <c r="F2" s="81">
        <v>0</v>
      </c>
      <c r="G2" s="81">
        <v>0</v>
      </c>
    </row>
    <row r="3" spans="1:7" x14ac:dyDescent="0.2">
      <c r="B3" s="43" t="s">
        <v>167</v>
      </c>
      <c r="C3" s="81">
        <v>9.1999999999999998E-2</v>
      </c>
      <c r="D3" s="81">
        <v>0.21674801901743265</v>
      </c>
      <c r="E3" s="81">
        <v>3.2771032090199478E-2</v>
      </c>
      <c r="F3" s="81">
        <v>1E-3</v>
      </c>
      <c r="G3" s="81">
        <v>0</v>
      </c>
    </row>
    <row r="4" spans="1:7" x14ac:dyDescent="0.2">
      <c r="B4" s="43" t="s">
        <v>168</v>
      </c>
      <c r="C4" s="81">
        <v>5.8000000000000003E-2</v>
      </c>
      <c r="D4" s="81">
        <v>0.31577812995245641</v>
      </c>
      <c r="E4" s="81">
        <v>0.93464267129228107</v>
      </c>
      <c r="F4" s="81">
        <v>0.72099999999999997</v>
      </c>
      <c r="G4" s="81">
        <v>0</v>
      </c>
    </row>
    <row r="5" spans="1:7" x14ac:dyDescent="0.2">
      <c r="B5" s="43" t="s">
        <v>169</v>
      </c>
      <c r="C5" s="80">
        <f>1-SUM(C2:C4)</f>
        <v>1.0000000000000009E-2</v>
      </c>
      <c r="D5" s="80">
        <f t="shared" ref="D5:G5" si="0">1-SUM(D2:D4)</f>
        <v>2.4399366085578356E-2</v>
      </c>
      <c r="E5" s="80">
        <f t="shared" si="0"/>
        <v>1.8961838681699872E-2</v>
      </c>
      <c r="F5" s="80">
        <f t="shared" si="0"/>
        <v>0.27800000000000002</v>
      </c>
      <c r="G5" s="80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">
      <c r="A3" s="47"/>
      <c r="B3" s="46" t="s">
        <v>1</v>
      </c>
      <c r="C3" s="84" t="b">
        <v>1</v>
      </c>
      <c r="D3" s="84"/>
      <c r="E3" s="61" t="str">
        <f>IF(E$7="","",E$7)</f>
        <v/>
      </c>
    </row>
    <row r="4" spans="1:5" x14ac:dyDescent="0.2">
      <c r="A4" s="47"/>
      <c r="B4" s="46" t="s">
        <v>2</v>
      </c>
      <c r="C4" s="84" t="b">
        <v>1</v>
      </c>
      <c r="D4" s="84"/>
      <c r="E4" s="61" t="str">
        <f>IF(E$7="","",E$7)</f>
        <v/>
      </c>
    </row>
    <row r="5" spans="1:5" x14ac:dyDescent="0.2">
      <c r="A5" s="47"/>
      <c r="B5" s="46" t="s">
        <v>3</v>
      </c>
      <c r="C5" s="84" t="b">
        <v>1</v>
      </c>
      <c r="D5" s="84"/>
      <c r="E5" s="61" t="str">
        <f>IF(E$7="","",E$7)</f>
        <v/>
      </c>
    </row>
    <row r="6" spans="1:5" x14ac:dyDescent="0.2">
      <c r="A6" s="47"/>
      <c r="B6" s="46" t="s">
        <v>4</v>
      </c>
      <c r="C6" s="84" t="b">
        <v>1</v>
      </c>
      <c r="D6" s="84"/>
      <c r="E6" s="61" t="str">
        <f>IF(E$7="","",E$7)</f>
        <v/>
      </c>
    </row>
    <row r="7" spans="1:5" x14ac:dyDescent="0.2">
      <c r="A7" s="47"/>
      <c r="B7" s="46" t="s">
        <v>172</v>
      </c>
      <c r="C7" s="45"/>
      <c r="D7" s="44"/>
      <c r="E7" s="84"/>
    </row>
    <row r="9" spans="1:5" x14ac:dyDescent="0.2">
      <c r="A9" s="49" t="s">
        <v>199</v>
      </c>
      <c r="B9" s="46" t="s">
        <v>32</v>
      </c>
      <c r="C9" s="84"/>
      <c r="D9" s="84" t="b">
        <v>0</v>
      </c>
      <c r="E9" s="61" t="str">
        <f>IF(E$7="","",E$7)</f>
        <v/>
      </c>
    </row>
    <row r="10" spans="1:5" x14ac:dyDescent="0.2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">
      <c r="A13" s="47"/>
      <c r="B13" s="46" t="s">
        <v>4</v>
      </c>
      <c r="C13" s="84"/>
      <c r="D13" s="84"/>
      <c r="E13" s="61" t="str">
        <f>IF(E$7="","",E$7)</f>
        <v/>
      </c>
    </row>
    <row r="14" spans="1:5" x14ac:dyDescent="0.2">
      <c r="A14" s="47"/>
      <c r="B14" s="46" t="s">
        <v>172</v>
      </c>
      <c r="C14" s="45"/>
      <c r="D14" s="44"/>
      <c r="E14" s="84"/>
    </row>
    <row r="16" spans="1:5" x14ac:dyDescent="0.2">
      <c r="A16" s="49" t="s">
        <v>200</v>
      </c>
      <c r="B16" s="46" t="s">
        <v>32</v>
      </c>
      <c r="C16" s="84"/>
      <c r="D16" s="84" t="s">
        <v>194</v>
      </c>
      <c r="E16" s="61" t="str">
        <f>IF(E$7="","",E$7)</f>
        <v/>
      </c>
    </row>
    <row r="17" spans="1:5" x14ac:dyDescent="0.2">
      <c r="A17" s="47"/>
      <c r="B17" s="46" t="s">
        <v>1</v>
      </c>
      <c r="C17" s="84"/>
      <c r="D17" s="84" t="s">
        <v>194</v>
      </c>
      <c r="E17" s="61" t="str">
        <f>IF(E$7="","",E$7)</f>
        <v/>
      </c>
    </row>
    <row r="18" spans="1:5" x14ac:dyDescent="0.2">
      <c r="A18" s="47"/>
      <c r="B18" s="46" t="s">
        <v>2</v>
      </c>
      <c r="C18" s="84"/>
      <c r="D18" s="84" t="s">
        <v>194</v>
      </c>
      <c r="E18" s="61" t="str">
        <f>IF(E$7="","",E$7)</f>
        <v/>
      </c>
    </row>
    <row r="19" spans="1:5" x14ac:dyDescent="0.2">
      <c r="A19" s="47"/>
      <c r="B19" s="46" t="s">
        <v>3</v>
      </c>
      <c r="C19" s="84"/>
      <c r="D19" s="84" t="s">
        <v>194</v>
      </c>
      <c r="E19" s="61" t="str">
        <f>IF(E$7="","",E$7)</f>
        <v/>
      </c>
    </row>
    <row r="20" spans="1:5" x14ac:dyDescent="0.2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">
      <c r="A2" s="65" t="s">
        <v>69</v>
      </c>
      <c r="B2" s="46" t="s">
        <v>67</v>
      </c>
      <c r="C2" s="46" t="s">
        <v>183</v>
      </c>
      <c r="D2" s="84"/>
    </row>
    <row r="3" spans="1:4" x14ac:dyDescent="0.2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B2" sqref="B2:E38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28515625" style="35" bestFit="1" customWidth="1"/>
    <col min="6" max="16384" width="14.42578125" style="35"/>
  </cols>
  <sheetData>
    <row r="1" spans="1:5" ht="25.5" x14ac:dyDescent="0.2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">
      <c r="A2" s="52" t="s">
        <v>29</v>
      </c>
      <c r="B2" s="85">
        <v>0</v>
      </c>
      <c r="C2" s="85">
        <v>0.95</v>
      </c>
      <c r="D2" s="86">
        <v>25</v>
      </c>
      <c r="E2" s="86" t="s">
        <v>202</v>
      </c>
    </row>
    <row r="3" spans="1:5" ht="15.75" customHeight="1" x14ac:dyDescent="0.2">
      <c r="A3" s="52" t="s">
        <v>86</v>
      </c>
      <c r="B3" s="85">
        <v>0</v>
      </c>
      <c r="C3" s="85">
        <v>0.95</v>
      </c>
      <c r="D3" s="86">
        <v>1</v>
      </c>
      <c r="E3" s="86" t="s">
        <v>202</v>
      </c>
    </row>
    <row r="4" spans="1:5" ht="15.75" customHeight="1" x14ac:dyDescent="0.2">
      <c r="A4" s="52" t="s">
        <v>61</v>
      </c>
      <c r="B4" s="85">
        <v>0</v>
      </c>
      <c r="C4" s="85">
        <v>0.95</v>
      </c>
      <c r="D4" s="86">
        <v>90</v>
      </c>
      <c r="E4" s="86" t="s">
        <v>202</v>
      </c>
    </row>
    <row r="5" spans="1:5" ht="15.75" customHeight="1" x14ac:dyDescent="0.2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2">
      <c r="A6" s="52" t="s">
        <v>198</v>
      </c>
      <c r="B6" s="85">
        <v>0</v>
      </c>
      <c r="C6" s="85">
        <v>0.95</v>
      </c>
      <c r="D6" s="86">
        <v>0.82</v>
      </c>
      <c r="E6" s="86" t="s">
        <v>202</v>
      </c>
    </row>
    <row r="7" spans="1:5" ht="15.75" customHeight="1" x14ac:dyDescent="0.2">
      <c r="A7" s="52" t="s">
        <v>63</v>
      </c>
      <c r="B7" s="85">
        <v>0.36</v>
      </c>
      <c r="C7" s="85">
        <v>0.95</v>
      </c>
      <c r="D7" s="86">
        <v>0.25</v>
      </c>
      <c r="E7" s="86" t="s">
        <v>202</v>
      </c>
    </row>
    <row r="8" spans="1:5" ht="15.75" customHeight="1" x14ac:dyDescent="0.2">
      <c r="A8" s="52" t="s">
        <v>64</v>
      </c>
      <c r="B8" s="85">
        <v>0</v>
      </c>
      <c r="C8" s="85">
        <v>0.95</v>
      </c>
      <c r="D8" s="86">
        <v>0.75</v>
      </c>
      <c r="E8" s="86" t="s">
        <v>202</v>
      </c>
    </row>
    <row r="9" spans="1:5" ht="15.75" customHeight="1" x14ac:dyDescent="0.2">
      <c r="A9" s="52" t="s">
        <v>62</v>
      </c>
      <c r="B9" s="85">
        <v>0</v>
      </c>
      <c r="C9" s="85">
        <v>0.95</v>
      </c>
      <c r="D9" s="86">
        <v>0.19</v>
      </c>
      <c r="E9" s="86" t="s">
        <v>202</v>
      </c>
    </row>
    <row r="10" spans="1:5" ht="15.75" customHeight="1" x14ac:dyDescent="0.2">
      <c r="A10" s="63" t="s">
        <v>188</v>
      </c>
      <c r="B10" s="85">
        <v>0</v>
      </c>
      <c r="C10" s="85">
        <v>0.95</v>
      </c>
      <c r="D10" s="86">
        <v>0.73</v>
      </c>
      <c r="E10" s="86" t="s">
        <v>202</v>
      </c>
    </row>
    <row r="11" spans="1:5" ht="15.75" customHeight="1" x14ac:dyDescent="0.2">
      <c r="A11" s="63" t="s">
        <v>208</v>
      </c>
      <c r="B11" s="85">
        <v>0</v>
      </c>
      <c r="C11" s="85">
        <v>0.95</v>
      </c>
      <c r="D11" s="86">
        <v>1.78</v>
      </c>
      <c r="E11" s="86" t="s">
        <v>202</v>
      </c>
    </row>
    <row r="12" spans="1:5" ht="15.75" customHeight="1" x14ac:dyDescent="0.2">
      <c r="A12" s="63" t="s">
        <v>189</v>
      </c>
      <c r="B12" s="85">
        <v>0</v>
      </c>
      <c r="C12" s="85">
        <v>0.95</v>
      </c>
      <c r="D12" s="86">
        <v>0.24</v>
      </c>
      <c r="E12" s="86" t="s">
        <v>202</v>
      </c>
    </row>
    <row r="13" spans="1:5" ht="15.75" customHeight="1" x14ac:dyDescent="0.2">
      <c r="A13" s="63" t="s">
        <v>190</v>
      </c>
      <c r="B13" s="85">
        <v>0</v>
      </c>
      <c r="C13" s="85">
        <v>0.95</v>
      </c>
      <c r="D13" s="86">
        <v>0.55000000000000004</v>
      </c>
      <c r="E13" s="86" t="s">
        <v>202</v>
      </c>
    </row>
    <row r="14" spans="1:5" ht="15.75" customHeight="1" x14ac:dyDescent="0.2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2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2">
      <c r="A16" s="52" t="s">
        <v>57</v>
      </c>
      <c r="B16" s="85">
        <v>0.34599999999999997</v>
      </c>
      <c r="C16" s="85">
        <v>0.95</v>
      </c>
      <c r="D16" s="86">
        <v>2.06</v>
      </c>
      <c r="E16" s="86" t="s">
        <v>202</v>
      </c>
    </row>
    <row r="17" spans="1:5" ht="15.75" customHeight="1" x14ac:dyDescent="0.2">
      <c r="A17" s="52" t="s">
        <v>47</v>
      </c>
      <c r="B17" s="85">
        <v>0.80800000000000005</v>
      </c>
      <c r="C17" s="85">
        <v>0.95</v>
      </c>
      <c r="D17" s="86">
        <v>0.05</v>
      </c>
      <c r="E17" s="86" t="s">
        <v>202</v>
      </c>
    </row>
    <row r="18" spans="1:5" ht="15.95" customHeight="1" x14ac:dyDescent="0.2">
      <c r="A18" s="52" t="s">
        <v>173</v>
      </c>
      <c r="B18" s="85">
        <v>0</v>
      </c>
      <c r="C18" s="85">
        <v>0.95</v>
      </c>
      <c r="D18" s="87">
        <f>SUMPRODUCT(('IYCF cost'!$C$2:$E$6)*('IYCF packages'!$C$2:$E$6&lt;&gt;""))</f>
        <v>3.66</v>
      </c>
      <c r="E18" s="86" t="s">
        <v>202</v>
      </c>
    </row>
    <row r="19" spans="1:5" ht="15.75" customHeight="1" x14ac:dyDescent="0.2">
      <c r="A19" s="52" t="s">
        <v>199</v>
      </c>
      <c r="B19" s="85">
        <v>0</v>
      </c>
      <c r="C19" s="85">
        <v>0.95</v>
      </c>
      <c r="D19" s="87">
        <f>SUMPRODUCT(('IYCF cost'!$C$2:$E$6)*('IYCF packages'!$C$9:$E$13&lt;&gt;""))</f>
        <v>3.78</v>
      </c>
      <c r="E19" s="86" t="s">
        <v>202</v>
      </c>
    </row>
    <row r="20" spans="1:5" ht="15.75" customHeight="1" x14ac:dyDescent="0.2">
      <c r="A20" s="52" t="s">
        <v>200</v>
      </c>
      <c r="B20" s="85">
        <v>0</v>
      </c>
      <c r="C20" s="85">
        <v>0.95</v>
      </c>
      <c r="D20" s="87">
        <f>SUMPRODUCT(('IYCF cost'!$C$2:$E$6)*('IYCF packages'!$C$16:$E$20&lt;&gt;""))</f>
        <v>14.270000000000001</v>
      </c>
      <c r="E20" s="86" t="s">
        <v>202</v>
      </c>
    </row>
    <row r="21" spans="1:5" ht="15.75" customHeight="1" x14ac:dyDescent="0.2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2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2">
      <c r="A23" s="52" t="s">
        <v>34</v>
      </c>
      <c r="B23" s="85">
        <v>0.50800000000000001</v>
      </c>
      <c r="C23" s="85">
        <v>0.95</v>
      </c>
      <c r="D23" s="86">
        <v>2.61</v>
      </c>
      <c r="E23" s="86" t="s">
        <v>202</v>
      </c>
    </row>
    <row r="24" spans="1:5" ht="15.75" customHeight="1" x14ac:dyDescent="0.2">
      <c r="A24" s="52" t="s">
        <v>88</v>
      </c>
      <c r="B24" s="85">
        <v>0</v>
      </c>
      <c r="C24" s="85">
        <v>0.95</v>
      </c>
      <c r="D24" s="86">
        <v>1</v>
      </c>
      <c r="E24" s="86" t="s">
        <v>202</v>
      </c>
    </row>
    <row r="25" spans="1:5" ht="15.75" customHeight="1" x14ac:dyDescent="0.2">
      <c r="A25" s="52" t="s">
        <v>87</v>
      </c>
      <c r="B25" s="85">
        <v>0</v>
      </c>
      <c r="C25" s="85">
        <v>0.95</v>
      </c>
      <c r="D25" s="86">
        <v>1</v>
      </c>
      <c r="E25" s="86" t="s">
        <v>202</v>
      </c>
    </row>
    <row r="26" spans="1:5" ht="15.75" customHeight="1" x14ac:dyDescent="0.2">
      <c r="A26" s="52" t="s">
        <v>137</v>
      </c>
      <c r="B26" s="85">
        <v>0.1</v>
      </c>
      <c r="C26" s="85">
        <v>0.95</v>
      </c>
      <c r="D26" s="86">
        <v>4.6500000000000004</v>
      </c>
      <c r="E26" s="86" t="s">
        <v>202</v>
      </c>
    </row>
    <row r="27" spans="1:5" ht="15.75" customHeight="1" x14ac:dyDescent="0.2">
      <c r="A27" s="52" t="s">
        <v>59</v>
      </c>
      <c r="B27" s="85">
        <v>0.3538</v>
      </c>
      <c r="C27" s="85">
        <v>0.95</v>
      </c>
      <c r="D27" s="86">
        <v>3.78</v>
      </c>
      <c r="E27" s="86" t="s">
        <v>202</v>
      </c>
    </row>
    <row r="28" spans="1:5" ht="15.75" customHeight="1" x14ac:dyDescent="0.2">
      <c r="A28" s="52" t="s">
        <v>84</v>
      </c>
      <c r="B28" s="85">
        <v>0</v>
      </c>
      <c r="C28" s="85">
        <v>0.95</v>
      </c>
      <c r="D28" s="86">
        <v>1</v>
      </c>
      <c r="E28" s="86" t="s">
        <v>202</v>
      </c>
    </row>
    <row r="29" spans="1:5" ht="15.75" customHeight="1" x14ac:dyDescent="0.2">
      <c r="A29" s="52" t="s">
        <v>58</v>
      </c>
      <c r="B29" s="85">
        <v>0</v>
      </c>
      <c r="C29" s="85">
        <v>0.95</v>
      </c>
      <c r="D29" s="86">
        <v>48</v>
      </c>
      <c r="E29" s="86" t="s">
        <v>202</v>
      </c>
    </row>
    <row r="30" spans="1:5" ht="15.75" customHeight="1" x14ac:dyDescent="0.2">
      <c r="A30" s="52" t="s">
        <v>67</v>
      </c>
      <c r="B30" s="85">
        <v>0</v>
      </c>
      <c r="C30" s="85">
        <v>0.95</v>
      </c>
      <c r="D30" s="86">
        <v>5.3</v>
      </c>
      <c r="E30" s="86" t="s">
        <v>202</v>
      </c>
    </row>
    <row r="31" spans="1:5" ht="15.75" customHeight="1" x14ac:dyDescent="0.2">
      <c r="A31" s="52" t="s">
        <v>28</v>
      </c>
      <c r="B31" s="85">
        <v>0.89970000000000006</v>
      </c>
      <c r="C31" s="85">
        <v>0.95</v>
      </c>
      <c r="D31" s="86">
        <v>0.41</v>
      </c>
      <c r="E31" s="86" t="s">
        <v>202</v>
      </c>
    </row>
    <row r="32" spans="1:5" ht="15.75" customHeight="1" x14ac:dyDescent="0.2">
      <c r="A32" s="52" t="s">
        <v>83</v>
      </c>
      <c r="B32" s="85">
        <v>0.80700000000000005</v>
      </c>
      <c r="C32" s="85">
        <v>0.95</v>
      </c>
      <c r="D32" s="86">
        <v>0.9</v>
      </c>
      <c r="E32" s="86" t="s">
        <v>202</v>
      </c>
    </row>
    <row r="33" spans="1:6" ht="15.75" customHeight="1" x14ac:dyDescent="0.2">
      <c r="A33" s="52" t="s">
        <v>82</v>
      </c>
      <c r="B33" s="85">
        <v>0.73199999999999998</v>
      </c>
      <c r="C33" s="85">
        <v>0.95</v>
      </c>
      <c r="D33" s="86">
        <v>0.9</v>
      </c>
      <c r="E33" s="86" t="s">
        <v>202</v>
      </c>
    </row>
    <row r="34" spans="1:6" ht="15.75" customHeight="1" x14ac:dyDescent="0.2">
      <c r="A34" s="52" t="s">
        <v>81</v>
      </c>
      <c r="B34" s="85">
        <v>0.316</v>
      </c>
      <c r="C34" s="85">
        <v>0.95</v>
      </c>
      <c r="D34" s="86">
        <v>79</v>
      </c>
      <c r="E34" s="86" t="s">
        <v>202</v>
      </c>
    </row>
    <row r="35" spans="1:6" ht="15.75" customHeight="1" x14ac:dyDescent="0.2">
      <c r="A35" s="52" t="s">
        <v>79</v>
      </c>
      <c r="B35" s="85">
        <v>0.59699999999999998</v>
      </c>
      <c r="C35" s="85">
        <v>0.95</v>
      </c>
      <c r="D35" s="86">
        <v>31</v>
      </c>
      <c r="E35" s="86" t="s">
        <v>202</v>
      </c>
    </row>
    <row r="36" spans="1:6" s="36" customFormat="1" ht="15.75" customHeight="1" x14ac:dyDescent="0.2">
      <c r="A36" s="52" t="s">
        <v>80</v>
      </c>
      <c r="B36" s="85">
        <v>0.19900000000000001</v>
      </c>
      <c r="C36" s="85">
        <v>0.95</v>
      </c>
      <c r="D36" s="86">
        <v>102</v>
      </c>
      <c r="E36" s="86" t="s">
        <v>202</v>
      </c>
      <c r="F36" s="35"/>
    </row>
    <row r="37" spans="1:6" ht="15.75" customHeight="1" x14ac:dyDescent="0.2">
      <c r="A37" s="52" t="s">
        <v>85</v>
      </c>
      <c r="B37" s="85">
        <v>0.13400000000000001</v>
      </c>
      <c r="C37" s="85">
        <v>0.95</v>
      </c>
      <c r="D37" s="86">
        <v>5.53</v>
      </c>
      <c r="E37" s="86" t="s">
        <v>202</v>
      </c>
    </row>
    <row r="38" spans="1:6" ht="15.75" customHeight="1" x14ac:dyDescent="0.2">
      <c r="A38" s="52" t="s">
        <v>60</v>
      </c>
      <c r="B38" s="85">
        <v>0</v>
      </c>
      <c r="C38" s="85">
        <v>0.95</v>
      </c>
      <c r="D38" s="86">
        <v>1</v>
      </c>
      <c r="E38" s="86" t="s">
        <v>202</v>
      </c>
    </row>
    <row r="39" spans="1:6" ht="15.75" customHeight="1" x14ac:dyDescent="0.2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2017-08-01T10:42:13Z</dcterms:created>
  <dcterms:modified xsi:type="dcterms:W3CDTF">2018-11-19T09:04:39Z</dcterms:modified>
</cp:coreProperties>
</file>