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65" windowWidth="20730" windowHeight="11760" tabRatio="961" activeTab="2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<sst xmlns="http://schemas.openxmlformats.org/spreadsheetml/2006/main" count="387" uniqueCount="212">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</sst>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166" fontId="4" fillId="2" borderId="2" xfId="725" applyNumberFormat="1" applyFont="1" applyFill="1" applyBorder="1" applyAlignment="1" applyProtection="1">
      <alignment horizontal="right" vertical="center"/>
      <protection locked="0"/>
    </xf>
    <xf numFmtId="166" fontId="4" fillId="2" borderId="3" xfId="725" applyNumberFormat="1" applyFont="1" applyFill="1" applyBorder="1" applyAlignment="1" applyProtection="1">
      <alignment horizontal="right" vertical="center"/>
      <protection locked="0"/>
    </xf>
    <xf numFmtId="166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0" sqref="C10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193</v>
      </c>
      <c r="B2" s="41"/>
      <c r="C2" s="41"/>
    </row>
    <row r="3" spans="1:3" ht="15.95" customHeight="1" x14ac:dyDescent="0.2">
      <c r="A3" s="1"/>
      <c r="B3" s="7" t="s">
        <v>195</v>
      </c>
      <c r="C3" s="76">
        <v>2017</v>
      </c>
    </row>
    <row r="4" spans="1:3" ht="15.95" customHeight="1" x14ac:dyDescent="0.2">
      <c r="A4" s="1"/>
      <c r="B4" s="9" t="s">
        <v>194</v>
      </c>
      <c r="C4" s="77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209</v>
      </c>
      <c r="C7" s="75"/>
    </row>
    <row r="8" spans="1:3" ht="15" customHeight="1" x14ac:dyDescent="0.2">
      <c r="B8" s="7" t="s">
        <v>106</v>
      </c>
      <c r="C8" s="70"/>
    </row>
    <row r="9" spans="1:3" ht="15" customHeight="1" x14ac:dyDescent="0.2">
      <c r="B9" s="9" t="s">
        <v>107</v>
      </c>
      <c r="C9" s="71"/>
    </row>
    <row r="10" spans="1:3" ht="15" customHeight="1" x14ac:dyDescent="0.2">
      <c r="B10" s="9" t="s">
        <v>105</v>
      </c>
      <c r="C10" s="71"/>
    </row>
    <row r="11" spans="1:3" ht="15" customHeight="1" x14ac:dyDescent="0.2">
      <c r="B11" s="7" t="s">
        <v>108</v>
      </c>
      <c r="C11" s="70"/>
    </row>
    <row r="12" spans="1:3" ht="15" customHeight="1" x14ac:dyDescent="0.2">
      <c r="B12" s="7" t="s">
        <v>109</v>
      </c>
      <c r="C12" s="70"/>
    </row>
    <row r="13" spans="1:3" ht="15" customHeight="1" x14ac:dyDescent="0.2">
      <c r="B13" s="7" t="s">
        <v>110</v>
      </c>
      <c r="C13" s="70"/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/>
    </row>
    <row r="17" spans="1:3" ht="15" customHeight="1" x14ac:dyDescent="0.2">
      <c r="B17" s="9" t="s">
        <v>95</v>
      </c>
      <c r="C17" s="71"/>
    </row>
    <row r="18" spans="1:3" ht="15" customHeight="1" x14ac:dyDescent="0.2">
      <c r="B18" s="9" t="s">
        <v>96</v>
      </c>
      <c r="C18" s="71"/>
    </row>
    <row r="19" spans="1:3" ht="15" customHeight="1" x14ac:dyDescent="0.2">
      <c r="B19" s="9" t="s">
        <v>97</v>
      </c>
      <c r="C19" s="71"/>
    </row>
    <row r="20" spans="1:3" ht="15" customHeight="1" x14ac:dyDescent="0.2">
      <c r="B20" s="9" t="s">
        <v>98</v>
      </c>
      <c r="C20" s="74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/>
    </row>
    <row r="24" spans="1:3" ht="15" customHeight="1" x14ac:dyDescent="0.2">
      <c r="B24" s="20" t="s">
        <v>102</v>
      </c>
      <c r="C24" s="71"/>
    </row>
    <row r="25" spans="1:3" ht="15" customHeight="1" x14ac:dyDescent="0.2">
      <c r="B25" s="20" t="s">
        <v>103</v>
      </c>
      <c r="C25" s="71"/>
    </row>
    <row r="26" spans="1:3" ht="15" customHeight="1" x14ac:dyDescent="0.2">
      <c r="B26" s="20" t="s">
        <v>104</v>
      </c>
      <c r="C26" s="71"/>
    </row>
    <row r="27" spans="1:3" ht="15" customHeight="1" x14ac:dyDescent="0.2">
      <c r="B27" s="20"/>
      <c r="C27" s="20"/>
    </row>
    <row r="28" spans="1:3" ht="15" customHeight="1" x14ac:dyDescent="0.2">
      <c r="A28" s="12" t="s">
        <v>200</v>
      </c>
      <c r="B28" s="20"/>
      <c r="C28" s="20"/>
    </row>
    <row r="29" spans="1:3" ht="14.25" customHeight="1" x14ac:dyDescent="0.2">
      <c r="B29" s="30" t="s">
        <v>75</v>
      </c>
      <c r="C29" s="73"/>
    </row>
    <row r="30" spans="1:3" ht="14.25" customHeight="1" x14ac:dyDescent="0.2">
      <c r="B30" s="30" t="s">
        <v>76</v>
      </c>
      <c r="C30" s="73"/>
    </row>
    <row r="31" spans="1:3" ht="14.25" customHeight="1" x14ac:dyDescent="0.2">
      <c r="B31" s="30" t="s">
        <v>77</v>
      </c>
      <c r="C31" s="73"/>
    </row>
    <row r="32" spans="1:3" ht="14.25" customHeight="1" x14ac:dyDescent="0.2">
      <c r="B32" s="30" t="s">
        <v>78</v>
      </c>
      <c r="C32" s="73"/>
    </row>
    <row r="33" spans="1:5" ht="12.75" x14ac:dyDescent="0.2">
      <c r="B33" s="32" t="s">
        <v>129</v>
      </c>
      <c r="C33" s="96">
        <f>SUM(C29:C32)</f>
        <v>0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2"/>
    </row>
    <row r="38" spans="1:5" ht="15" customHeight="1" x14ac:dyDescent="0.2">
      <c r="B38" s="16" t="s">
        <v>91</v>
      </c>
      <c r="C38" s="72"/>
      <c r="D38" s="17"/>
      <c r="E38" s="18"/>
    </row>
    <row r="39" spans="1:5" ht="15" customHeight="1" x14ac:dyDescent="0.2">
      <c r="B39" s="16" t="s">
        <v>90</v>
      </c>
      <c r="C39" s="72"/>
      <c r="D39" s="17"/>
      <c r="E39" s="17"/>
    </row>
    <row r="40" spans="1:5" ht="15" customHeight="1" x14ac:dyDescent="0.2">
      <c r="B40" s="16" t="s">
        <v>171</v>
      </c>
      <c r="C40" s="72"/>
    </row>
    <row r="41" spans="1:5" ht="15" customHeight="1" x14ac:dyDescent="0.2">
      <c r="B41" s="16" t="s">
        <v>89</v>
      </c>
      <c r="C41" s="71"/>
    </row>
    <row r="42" spans="1:5" ht="15" customHeight="1" x14ac:dyDescent="0.2">
      <c r="B42" s="42" t="s">
        <v>93</v>
      </c>
      <c r="C42" s="72"/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/>
      <c r="D45" s="17"/>
    </row>
    <row r="46" spans="1:5" ht="15.75" customHeight="1" x14ac:dyDescent="0.2">
      <c r="B46" s="16" t="s">
        <v>11</v>
      </c>
      <c r="C46" s="71"/>
      <c r="D46" s="17"/>
    </row>
    <row r="47" spans="1:5" ht="15.75" customHeight="1" x14ac:dyDescent="0.2">
      <c r="B47" s="16" t="s">
        <v>12</v>
      </c>
      <c r="C47" s="71"/>
      <c r="D47" s="17"/>
      <c r="E47" s="18"/>
    </row>
    <row r="48" spans="1:5" ht="15" customHeight="1" x14ac:dyDescent="0.2">
      <c r="B48" s="16" t="s">
        <v>26</v>
      </c>
      <c r="C48" s="74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69"/>
      <c r="D51" s="17"/>
    </row>
    <row r="52" spans="1:4" ht="15" customHeight="1" x14ac:dyDescent="0.2">
      <c r="B52" s="16" t="s">
        <v>125</v>
      </c>
      <c r="C52" s="69"/>
    </row>
    <row r="53" spans="1:4" ht="15.75" customHeight="1" x14ac:dyDescent="0.2">
      <c r="B53" s="16" t="s">
        <v>126</v>
      </c>
      <c r="C53" s="69"/>
    </row>
    <row r="54" spans="1:4" ht="15.75" customHeight="1" x14ac:dyDescent="0.2">
      <c r="B54" s="16" t="s">
        <v>127</v>
      </c>
      <c r="C54" s="69"/>
    </row>
    <row r="55" spans="1:4" ht="15.75" customHeight="1" x14ac:dyDescent="0.2">
      <c r="B55" s="16" t="s">
        <v>128</v>
      </c>
      <c r="C55" s="69"/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v>0.2</v>
      </c>
    </row>
    <row r="59" spans="1:4" ht="15.75" customHeight="1" x14ac:dyDescent="0.2">
      <c r="B59" s="16" t="s">
        <v>132</v>
      </c>
      <c r="C59" s="70"/>
    </row>
    <row r="63" spans="1:4" ht="15.75" customHeight="1" x14ac:dyDescent="0.2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6" customWidth="1"/>
    <col min="2" max="16384" width="10.85546875" style="56"/>
  </cols>
  <sheetData>
    <row r="1" spans="1:5" ht="51.75" x14ac:dyDescent="0.25">
      <c r="A1" s="61" t="s">
        <v>196</v>
      </c>
      <c r="B1" s="60" t="s">
        <v>179</v>
      </c>
      <c r="C1" s="60" t="s">
        <v>178</v>
      </c>
      <c r="D1" s="60" t="s">
        <v>177</v>
      </c>
      <c r="E1" s="60" t="s">
        <v>176</v>
      </c>
    </row>
    <row r="2" spans="1:5" x14ac:dyDescent="0.25">
      <c r="A2" s="59" t="s">
        <v>164</v>
      </c>
      <c r="B2" s="58" t="s">
        <v>32</v>
      </c>
      <c r="C2" s="90"/>
      <c r="D2" s="90"/>
      <c r="E2" s="90"/>
    </row>
    <row r="3" spans="1:5" x14ac:dyDescent="0.25">
      <c r="A3" s="58"/>
      <c r="B3" s="58" t="s">
        <v>1</v>
      </c>
      <c r="C3" s="90"/>
      <c r="D3" s="90"/>
      <c r="E3" s="90"/>
    </row>
    <row r="4" spans="1:5" x14ac:dyDescent="0.25">
      <c r="A4" s="58"/>
      <c r="B4" s="58" t="s">
        <v>2</v>
      </c>
      <c r="C4" s="90"/>
      <c r="D4" s="90"/>
      <c r="E4" s="90"/>
    </row>
    <row r="5" spans="1:5" x14ac:dyDescent="0.25">
      <c r="A5" s="58"/>
      <c r="B5" s="58" t="s">
        <v>3</v>
      </c>
      <c r="C5" s="90"/>
      <c r="D5" s="90"/>
      <c r="E5" s="90"/>
    </row>
    <row r="6" spans="1:5" x14ac:dyDescent="0.25">
      <c r="A6" s="58"/>
      <c r="B6" s="58" t="s">
        <v>4</v>
      </c>
      <c r="C6" s="90"/>
      <c r="D6" s="90"/>
      <c r="E6" s="90"/>
    </row>
    <row r="9" spans="1:5" x14ac:dyDescent="0.25">
      <c r="C9" s="57"/>
    </row>
  </sheetData>
  <sheetProtection algorithmName="SHA-512" hashValue="4vfqaHkXQm0illqYKouzCmurJk4RujtKyFFMQxAsKPfEFRNgtxfQqY32HbgIsCzQy0lW38GC3qT7UfL+ghc+hw==" saltValue="aMU9mn9ksNfDCOgOXBJMDQ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2578125" defaultRowHeight="12.75" x14ac:dyDescent="0.2"/>
  <cols>
    <col min="1" max="1" width="53" style="53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182</v>
      </c>
      <c r="C1" s="40" t="s">
        <v>181</v>
      </c>
    </row>
    <row r="2" spans="1:3" x14ac:dyDescent="0.2">
      <c r="A2" s="93" t="s">
        <v>189</v>
      </c>
      <c r="B2" s="85" t="s">
        <v>59</v>
      </c>
      <c r="C2" s="85"/>
    </row>
    <row r="3" spans="1:3" x14ac:dyDescent="0.2">
      <c r="A3" s="93" t="s">
        <v>207</v>
      </c>
      <c r="B3" s="85" t="s">
        <v>59</v>
      </c>
      <c r="C3" s="85"/>
    </row>
    <row r="4" spans="1:3" x14ac:dyDescent="0.2">
      <c r="A4" s="94" t="s">
        <v>58</v>
      </c>
      <c r="B4" s="85" t="s">
        <v>136</v>
      </c>
      <c r="C4" s="85"/>
    </row>
    <row r="5" spans="1:3" x14ac:dyDescent="0.2">
      <c r="A5" s="94" t="s">
        <v>137</v>
      </c>
      <c r="B5" s="85" t="s">
        <v>136</v>
      </c>
      <c r="C5" s="85"/>
    </row>
    <row r="6" spans="1:3" x14ac:dyDescent="0.2">
      <c r="A6" s="94"/>
      <c r="B6" s="92"/>
      <c r="C6" s="92"/>
    </row>
    <row r="7" spans="1:3" x14ac:dyDescent="0.2">
      <c r="A7" s="94"/>
      <c r="B7" s="92"/>
      <c r="C7" s="92"/>
    </row>
    <row r="8" spans="1:3" x14ac:dyDescent="0.2">
      <c r="A8" s="94"/>
      <c r="B8" s="92"/>
      <c r="C8" s="92"/>
    </row>
    <row r="9" spans="1:3" x14ac:dyDescent="0.2">
      <c r="A9" s="94"/>
      <c r="B9" s="92"/>
      <c r="C9" s="92"/>
    </row>
    <row r="10" spans="1:3" x14ac:dyDescent="0.2">
      <c r="A10" s="94"/>
      <c r="B10" s="92"/>
      <c r="C10" s="92"/>
    </row>
    <row r="11" spans="1:3" x14ac:dyDescent="0.2">
      <c r="A11" s="95"/>
      <c r="B11" s="92"/>
      <c r="C11" s="92"/>
    </row>
    <row r="12" spans="1:3" x14ac:dyDescent="0.2">
      <c r="A12" s="95"/>
      <c r="B12" s="92"/>
      <c r="C12" s="92"/>
    </row>
    <row r="13" spans="1:3" x14ac:dyDescent="0.2">
      <c r="A13" s="95"/>
      <c r="B13" s="92"/>
      <c r="C13" s="92"/>
    </row>
    <row r="14" spans="1:3" x14ac:dyDescent="0.2">
      <c r="A14" s="95"/>
      <c r="B14" s="92"/>
      <c r="C14" s="92"/>
    </row>
    <row r="15" spans="1:3" x14ac:dyDescent="0.2">
      <c r="A15" s="95"/>
      <c r="B15" s="92"/>
      <c r="C15" s="92"/>
    </row>
    <row r="16" spans="1:3" x14ac:dyDescent="0.2">
      <c r="A16" s="95"/>
      <c r="B16" s="92"/>
      <c r="C16" s="92"/>
    </row>
    <row r="17" spans="1:3" x14ac:dyDescent="0.2">
      <c r="A17" s="95"/>
      <c r="B17" s="92"/>
      <c r="C17" s="92"/>
    </row>
    <row r="18" spans="1:3" x14ac:dyDescent="0.2">
      <c r="A18" s="95"/>
      <c r="B18" s="92"/>
      <c r="C18" s="92"/>
    </row>
    <row r="19" spans="1:3" x14ac:dyDescent="0.2">
      <c r="A19" s="94"/>
      <c r="B19" s="92"/>
      <c r="C19" s="92"/>
    </row>
    <row r="20" spans="1:3" x14ac:dyDescent="0.2">
      <c r="A20" s="94"/>
      <c r="B20" s="92"/>
      <c r="C20" s="92"/>
    </row>
    <row r="21" spans="1:3" x14ac:dyDescent="0.2">
      <c r="A21" s="94"/>
      <c r="B21" s="92"/>
      <c r="C21" s="92"/>
    </row>
    <row r="22" spans="1:3" x14ac:dyDescent="0.2">
      <c r="A22" s="94"/>
      <c r="B22" s="92"/>
      <c r="C22" s="92"/>
    </row>
    <row r="23" spans="1:3" x14ac:dyDescent="0.2">
      <c r="B23" s="92"/>
      <c r="C23" s="92"/>
    </row>
    <row r="24" spans="1:3" x14ac:dyDescent="0.2">
      <c r="B24" s="92"/>
      <c r="C24" s="92"/>
    </row>
    <row r="25" spans="1:3" x14ac:dyDescent="0.2">
      <c r="B25" s="92"/>
      <c r="C25" s="92"/>
    </row>
    <row r="26" spans="1:3" x14ac:dyDescent="0.2">
      <c r="B26" s="92"/>
      <c r="C26" s="92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8">
        <v>0</v>
      </c>
      <c r="D2" s="98">
        <f>food_insecure</f>
        <v>0</v>
      </c>
      <c r="E2" s="98">
        <f>food_insecure</f>
        <v>0</v>
      </c>
      <c r="F2" s="98">
        <f>food_insecure</f>
        <v>0</v>
      </c>
      <c r="G2" s="98">
        <f>food_insecure</f>
        <v>0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</row>
    <row r="3" spans="1:15" ht="15.75" customHeight="1" x14ac:dyDescent="0.2">
      <c r="B3" s="7" t="s">
        <v>149</v>
      </c>
      <c r="C3" s="98">
        <v>1</v>
      </c>
      <c r="D3" s="98">
        <v>0</v>
      </c>
      <c r="E3" s="98">
        <v>0</v>
      </c>
      <c r="F3" s="98">
        <v>0</v>
      </c>
      <c r="G3" s="98">
        <v>0</v>
      </c>
      <c r="H3" s="99">
        <v>0</v>
      </c>
      <c r="I3" s="99">
        <v>0</v>
      </c>
      <c r="J3" s="99">
        <v>0</v>
      </c>
      <c r="K3" s="99">
        <v>0</v>
      </c>
      <c r="L3" s="99">
        <v>0</v>
      </c>
      <c r="M3" s="99">
        <v>0</v>
      </c>
      <c r="N3" s="99">
        <v>0</v>
      </c>
      <c r="O3" s="99">
        <v>0</v>
      </c>
    </row>
    <row r="4" spans="1:15" ht="15.75" customHeight="1" x14ac:dyDescent="0.2">
      <c r="B4" s="7" t="s">
        <v>197</v>
      </c>
      <c r="C4" s="98">
        <v>1</v>
      </c>
      <c r="D4" s="98">
        <v>0</v>
      </c>
      <c r="E4" s="98">
        <v>0</v>
      </c>
      <c r="F4" s="98">
        <v>0</v>
      </c>
      <c r="G4" s="98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</row>
    <row r="5" spans="1:15" ht="15.75" customHeight="1" x14ac:dyDescent="0.2">
      <c r="B5" s="11" t="s">
        <v>136</v>
      </c>
      <c r="C5" s="98">
        <v>0</v>
      </c>
      <c r="D5" s="98">
        <v>0</v>
      </c>
      <c r="E5" s="98">
        <f>food_insecure</f>
        <v>0</v>
      </c>
      <c r="F5" s="98">
        <f>food_insecure</f>
        <v>0</v>
      </c>
      <c r="G5" s="98">
        <v>0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</row>
    <row r="6" spans="1:15" ht="15.75" customHeight="1" x14ac:dyDescent="0.2">
      <c r="B6" s="11" t="s">
        <v>137</v>
      </c>
      <c r="C6" s="98">
        <v>0</v>
      </c>
      <c r="D6" s="98">
        <v>0</v>
      </c>
      <c r="E6" s="98">
        <f>1</f>
        <v>1</v>
      </c>
      <c r="F6" s="98">
        <f>1</f>
        <v>1</v>
      </c>
      <c r="G6" s="98">
        <f>1</f>
        <v>1</v>
      </c>
      <c r="H6" s="99">
        <v>0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99">
        <v>0</v>
      </c>
    </row>
    <row r="7" spans="1:15" ht="15.75" customHeight="1" x14ac:dyDescent="0.2">
      <c r="B7" s="33" t="s">
        <v>84</v>
      </c>
      <c r="C7" s="98">
        <f>diarrhoea_1mo/26</f>
        <v>0</v>
      </c>
      <c r="D7" s="98">
        <f>diarrhoea_1_5mo/26</f>
        <v>0</v>
      </c>
      <c r="E7" s="98">
        <f>diarrhoea_6_11mo/26</f>
        <v>0</v>
      </c>
      <c r="F7" s="98">
        <f>diarrhoea_12_23mo/26</f>
        <v>0</v>
      </c>
      <c r="G7" s="98">
        <f>diarrhoea_24_59mo/26</f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</row>
    <row r="8" spans="1:15" ht="15.75" customHeight="1" x14ac:dyDescent="0.2">
      <c r="B8" s="11" t="s">
        <v>58</v>
      </c>
      <c r="C8" s="98">
        <v>0</v>
      </c>
      <c r="D8" s="98">
        <v>0</v>
      </c>
      <c r="E8" s="98">
        <f>food_insecure</f>
        <v>0</v>
      </c>
      <c r="F8" s="98">
        <f>food_insecure</f>
        <v>0</v>
      </c>
      <c r="G8" s="98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</row>
    <row r="9" spans="1:15" ht="15.75" customHeight="1" x14ac:dyDescent="0.2">
      <c r="B9" s="11" t="s">
        <v>67</v>
      </c>
      <c r="C9" s="98">
        <v>0</v>
      </c>
      <c r="D9" s="98">
        <f>IF(ISBLANK(comm_deliv), frac_children_health_facility,1)</f>
        <v>0</v>
      </c>
      <c r="E9" s="98">
        <f>IF(ISBLANK(comm_deliv), frac_children_health_facility,1)</f>
        <v>0</v>
      </c>
      <c r="F9" s="98">
        <f>IF(ISBLANK(comm_deliv), frac_children_health_facility,1)</f>
        <v>0</v>
      </c>
      <c r="G9" s="98">
        <f>IF(ISBLANK(comm_deliv), frac_children_health_facility,1)</f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</row>
    <row r="10" spans="1:15" ht="15" customHeight="1" x14ac:dyDescent="0.2">
      <c r="B10" s="11" t="s">
        <v>28</v>
      </c>
      <c r="C10" s="98">
        <v>0</v>
      </c>
      <c r="D10" s="98">
        <v>0</v>
      </c>
      <c r="E10" s="98">
        <v>1</v>
      </c>
      <c r="F10" s="98">
        <v>1</v>
      </c>
      <c r="G10" s="98">
        <v>1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</row>
    <row r="11" spans="1:15" ht="15.75" customHeight="1" x14ac:dyDescent="0.2">
      <c r="B11" s="33" t="s">
        <v>85</v>
      </c>
      <c r="C11" s="98">
        <f>diarrhoea_1mo/26</f>
        <v>0</v>
      </c>
      <c r="D11" s="98">
        <f>diarrhoea_1_5mo/26</f>
        <v>0</v>
      </c>
      <c r="E11" s="98">
        <f>diarrhoea_6_11mo/26</f>
        <v>0</v>
      </c>
      <c r="F11" s="98">
        <f>diarrhoea_12_23mo/26</f>
        <v>0</v>
      </c>
      <c r="G11" s="98">
        <f>diarrhoea_24_59mo/26</f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</row>
    <row r="12" spans="1:15" ht="15.75" customHeight="1" x14ac:dyDescent="0.2">
      <c r="B12" s="11" t="s">
        <v>60</v>
      </c>
      <c r="C12" s="98">
        <v>0</v>
      </c>
      <c r="D12" s="98">
        <v>0</v>
      </c>
      <c r="E12" s="98">
        <v>1</v>
      </c>
      <c r="F12" s="98">
        <v>1</v>
      </c>
      <c r="G12" s="98">
        <v>1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8">
        <f>food_insecure</f>
        <v>0</v>
      </c>
      <c r="I14" s="98">
        <f>food_insecure</f>
        <v>0</v>
      </c>
      <c r="J14" s="98">
        <f>food_insecure</f>
        <v>0</v>
      </c>
      <c r="K14" s="98">
        <f>food_insecure</f>
        <v>0</v>
      </c>
      <c r="L14" s="99">
        <v>0</v>
      </c>
      <c r="M14" s="99">
        <v>0</v>
      </c>
      <c r="N14" s="99">
        <v>0</v>
      </c>
      <c r="O14" s="99">
        <v>0</v>
      </c>
    </row>
    <row r="15" spans="1:15" ht="15.75" customHeight="1" x14ac:dyDescent="0.2">
      <c r="A15" s="4"/>
      <c r="B15" s="11" t="s">
        <v>86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8">
        <v>1</v>
      </c>
      <c r="I15" s="98">
        <v>1</v>
      </c>
      <c r="J15" s="98">
        <v>1</v>
      </c>
      <c r="K15" s="98">
        <v>1</v>
      </c>
      <c r="L15" s="99">
        <v>0</v>
      </c>
      <c r="M15" s="99">
        <v>0</v>
      </c>
      <c r="N15" s="99">
        <v>0</v>
      </c>
      <c r="O15" s="99">
        <v>0</v>
      </c>
    </row>
    <row r="16" spans="1:15" ht="15.75" customHeight="1" x14ac:dyDescent="0.2">
      <c r="A16" s="4"/>
      <c r="B16" s="11" t="s">
        <v>189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8">
        <f xml:space="preserve"> 1</f>
        <v>1</v>
      </c>
      <c r="I16" s="98">
        <f xml:space="preserve"> 1</f>
        <v>1</v>
      </c>
      <c r="J16" s="98">
        <f xml:space="preserve"> 1</f>
        <v>1</v>
      </c>
      <c r="K16" s="98">
        <f xml:space="preserve"> 1</f>
        <v>1</v>
      </c>
      <c r="L16" s="99">
        <v>0</v>
      </c>
      <c r="M16" s="99">
        <v>0</v>
      </c>
      <c r="N16" s="99">
        <v>0</v>
      </c>
      <c r="O16" s="99">
        <v>0</v>
      </c>
    </row>
    <row r="17" spans="1:15" ht="15.75" customHeight="1" x14ac:dyDescent="0.2">
      <c r="A17" s="4"/>
      <c r="B17" s="11" t="s">
        <v>207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8">
        <f>frac_PW_health_facility</f>
        <v>0</v>
      </c>
      <c r="I17" s="98">
        <f>frac_PW_health_facility</f>
        <v>0</v>
      </c>
      <c r="J17" s="98">
        <f>frac_PW_health_facility</f>
        <v>0</v>
      </c>
      <c r="K17" s="98">
        <f>frac_PW_health_facility</f>
        <v>0</v>
      </c>
      <c r="L17" s="99">
        <v>0</v>
      </c>
      <c r="M17" s="99">
        <v>0</v>
      </c>
      <c r="N17" s="99">
        <v>0</v>
      </c>
      <c r="O17" s="99">
        <v>0</v>
      </c>
    </row>
    <row r="18" spans="1:15" ht="15" customHeight="1" x14ac:dyDescent="0.2">
      <c r="B18" s="33" t="s">
        <v>57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8">
        <f>frac_malaria_risk</f>
        <v>0</v>
      </c>
      <c r="I18" s="98">
        <f>frac_malaria_risk</f>
        <v>0</v>
      </c>
      <c r="J18" s="98">
        <f>frac_malaria_risk</f>
        <v>0</v>
      </c>
      <c r="K18" s="98">
        <f>frac_malaria_risk</f>
        <v>0</v>
      </c>
      <c r="L18" s="99">
        <v>0</v>
      </c>
      <c r="M18" s="99">
        <v>0</v>
      </c>
      <c r="N18" s="99">
        <v>0</v>
      </c>
      <c r="O18" s="99">
        <v>0</v>
      </c>
    </row>
    <row r="19" spans="1:15" ht="15.75" customHeight="1" x14ac:dyDescent="0.2">
      <c r="B19" s="11" t="s">
        <v>88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8">
        <v>1</v>
      </c>
      <c r="I19" s="98">
        <v>1</v>
      </c>
      <c r="J19" s="98">
        <v>1</v>
      </c>
      <c r="K19" s="98">
        <v>1</v>
      </c>
      <c r="L19" s="99">
        <v>0</v>
      </c>
      <c r="M19" s="99">
        <v>0</v>
      </c>
      <c r="N19" s="99">
        <v>0</v>
      </c>
      <c r="O19" s="99">
        <v>0</v>
      </c>
    </row>
    <row r="20" spans="1:15" ht="15.75" customHeight="1" x14ac:dyDescent="0.2">
      <c r="B20" s="11" t="s">
        <v>87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8">
        <v>1</v>
      </c>
      <c r="I20" s="98">
        <v>1</v>
      </c>
      <c r="J20" s="98">
        <v>1</v>
      </c>
      <c r="K20" s="98">
        <v>1</v>
      </c>
      <c r="L20" s="99">
        <v>0</v>
      </c>
      <c r="M20" s="99">
        <v>0</v>
      </c>
      <c r="N20" s="99">
        <v>0</v>
      </c>
      <c r="O20" s="99">
        <v>0</v>
      </c>
    </row>
    <row r="21" spans="1:15" ht="15.75" customHeight="1" x14ac:dyDescent="0.2">
      <c r="B21" s="33" t="s">
        <v>59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8">
        <f>1</f>
        <v>1</v>
      </c>
      <c r="I21" s="98">
        <f>1</f>
        <v>1</v>
      </c>
      <c r="J21" s="98">
        <f>1</f>
        <v>1</v>
      </c>
      <c r="K21" s="98">
        <f>1</f>
        <v>1</v>
      </c>
      <c r="L21" s="99">
        <v>0</v>
      </c>
      <c r="M21" s="99">
        <v>0</v>
      </c>
      <c r="N21" s="99">
        <v>0</v>
      </c>
      <c r="O21" s="99">
        <v>0</v>
      </c>
    </row>
    <row r="22" spans="1:15" ht="15.75" customHeight="1" x14ac:dyDescent="0.2">
      <c r="B22" s="33"/>
    </row>
    <row r="23" spans="1:15" ht="15.75" customHeight="1" x14ac:dyDescent="0.2">
      <c r="A23" s="64" t="s">
        <v>37</v>
      </c>
      <c r="B23" s="65" t="s">
        <v>198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8">
        <f>famplan_unmet_need</f>
        <v>0</v>
      </c>
      <c r="M23" s="98">
        <f>famplan_unmet_need</f>
        <v>0</v>
      </c>
      <c r="N23" s="98">
        <f>famplan_unmet_need</f>
        <v>0</v>
      </c>
      <c r="O23" s="98">
        <f>famplan_unmet_need</f>
        <v>0</v>
      </c>
    </row>
    <row r="24" spans="1:15" ht="15.75" customHeight="1" x14ac:dyDescent="0.2">
      <c r="B24" s="65" t="s">
        <v>190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8">
        <f>(1-food_insecure)*(0.49)*(1-school_attendance) + food_insecure*(0.7)*(1-school_attendance)</f>
        <v>0.49</v>
      </c>
      <c r="M24" s="98">
        <f>(1-food_insecure)*(0.49)+food_insecure*(0.7)</f>
        <v>0.49</v>
      </c>
      <c r="N24" s="98">
        <f>(1-food_insecure)*(0.49)+food_insecure*(0.7)</f>
        <v>0.49</v>
      </c>
      <c r="O24" s="98">
        <f>(1-food_insecure)*(0.49)+food_insecure*(0.7)</f>
        <v>0.49</v>
      </c>
    </row>
    <row r="25" spans="1:15" ht="15.75" customHeight="1" x14ac:dyDescent="0.2">
      <c r="B25" s="65" t="s">
        <v>208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8">
        <f>(1-food_insecure)*(0.21)*(1-school_attendance) + food_insecure*(0.3)*(1-school_attendance)</f>
        <v>0.21</v>
      </c>
      <c r="M25" s="98">
        <f>(1-food_insecure)*(0.21)+food_insecure*(0.3)</f>
        <v>0.21</v>
      </c>
      <c r="N25" s="98">
        <f>(1-food_insecure)*(0.21)+food_insecure*(0.3)</f>
        <v>0.21</v>
      </c>
      <c r="O25" s="98">
        <f>(1-food_insecure)*(0.21)+food_insecure*(0.3)</f>
        <v>0.21</v>
      </c>
    </row>
    <row r="26" spans="1:15" ht="15.75" customHeight="1" x14ac:dyDescent="0.2">
      <c r="B26" s="65" t="s">
        <v>191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8">
        <f>(1-food_insecure)*(0.3)*(1-school_attendance)</f>
        <v>0.3</v>
      </c>
      <c r="M26" s="98">
        <f>(1-food_insecure)*(0.3)</f>
        <v>0.3</v>
      </c>
      <c r="N26" s="98">
        <f>(1-food_insecure)*(0.3)</f>
        <v>0.3</v>
      </c>
      <c r="O26" s="98">
        <f>(1-food_insecure)*(0.3)</f>
        <v>0.3</v>
      </c>
    </row>
    <row r="27" spans="1:15" ht="15.75" customHeight="1" x14ac:dyDescent="0.2">
      <c r="B27" s="65" t="s">
        <v>192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8">
        <f>(1-food_insecure)*1*school_attendance + food_insecure*1*school_attendance</f>
        <v>0</v>
      </c>
      <c r="M27" s="98">
        <v>0</v>
      </c>
      <c r="N27" s="98">
        <v>0</v>
      </c>
      <c r="O27" s="98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8">
        <v>0</v>
      </c>
      <c r="D29" s="98">
        <v>0</v>
      </c>
      <c r="E29" s="98">
        <f t="shared" ref="E29:O29" si="0">frac_maize</f>
        <v>0</v>
      </c>
      <c r="F29" s="98">
        <f t="shared" si="0"/>
        <v>0</v>
      </c>
      <c r="G29" s="98">
        <f t="shared" si="0"/>
        <v>0</v>
      </c>
      <c r="H29" s="98">
        <f t="shared" si="0"/>
        <v>0</v>
      </c>
      <c r="I29" s="98">
        <f t="shared" si="0"/>
        <v>0</v>
      </c>
      <c r="J29" s="98">
        <f t="shared" si="0"/>
        <v>0</v>
      </c>
      <c r="K29" s="98">
        <f t="shared" si="0"/>
        <v>0</v>
      </c>
      <c r="L29" s="98">
        <f t="shared" si="0"/>
        <v>0</v>
      </c>
      <c r="M29" s="98">
        <f t="shared" si="0"/>
        <v>0</v>
      </c>
      <c r="N29" s="98">
        <f t="shared" si="0"/>
        <v>0</v>
      </c>
      <c r="O29" s="98">
        <f t="shared" si="0"/>
        <v>0</v>
      </c>
    </row>
    <row r="30" spans="1:15" ht="15.75" customHeight="1" x14ac:dyDescent="0.2">
      <c r="B30" s="11" t="s">
        <v>64</v>
      </c>
      <c r="C30" s="98">
        <v>0</v>
      </c>
      <c r="D30" s="98">
        <v>0</v>
      </c>
      <c r="E30" s="98">
        <f t="shared" ref="E30:O30" si="1">frac_rice</f>
        <v>0</v>
      </c>
      <c r="F30" s="98">
        <f t="shared" si="1"/>
        <v>0</v>
      </c>
      <c r="G30" s="98">
        <f t="shared" si="1"/>
        <v>0</v>
      </c>
      <c r="H30" s="98">
        <f t="shared" si="1"/>
        <v>0</v>
      </c>
      <c r="I30" s="98">
        <f t="shared" si="1"/>
        <v>0</v>
      </c>
      <c r="J30" s="98">
        <f t="shared" si="1"/>
        <v>0</v>
      </c>
      <c r="K30" s="98">
        <f t="shared" si="1"/>
        <v>0</v>
      </c>
      <c r="L30" s="98">
        <f t="shared" si="1"/>
        <v>0</v>
      </c>
      <c r="M30" s="98">
        <f t="shared" si="1"/>
        <v>0</v>
      </c>
      <c r="N30" s="98">
        <f t="shared" si="1"/>
        <v>0</v>
      </c>
      <c r="O30" s="98">
        <f t="shared" si="1"/>
        <v>0</v>
      </c>
    </row>
    <row r="31" spans="1:15" ht="15.75" customHeight="1" x14ac:dyDescent="0.2">
      <c r="B31" s="11" t="s">
        <v>62</v>
      </c>
      <c r="C31" s="98">
        <v>0</v>
      </c>
      <c r="D31" s="98">
        <v>0</v>
      </c>
      <c r="E31" s="98">
        <f t="shared" ref="E31:O31" si="2">frac_wheat</f>
        <v>0</v>
      </c>
      <c r="F31" s="98">
        <f t="shared" si="2"/>
        <v>0</v>
      </c>
      <c r="G31" s="98">
        <f t="shared" si="2"/>
        <v>0</v>
      </c>
      <c r="H31" s="98">
        <f t="shared" si="2"/>
        <v>0</v>
      </c>
      <c r="I31" s="98">
        <f t="shared" si="2"/>
        <v>0</v>
      </c>
      <c r="J31" s="98">
        <f t="shared" si="2"/>
        <v>0</v>
      </c>
      <c r="K31" s="98">
        <f t="shared" si="2"/>
        <v>0</v>
      </c>
      <c r="L31" s="98">
        <f t="shared" si="2"/>
        <v>0</v>
      </c>
      <c r="M31" s="98">
        <f t="shared" si="2"/>
        <v>0</v>
      </c>
      <c r="N31" s="98">
        <f t="shared" si="2"/>
        <v>0</v>
      </c>
      <c r="O31" s="98">
        <f t="shared" si="2"/>
        <v>0</v>
      </c>
    </row>
    <row r="32" spans="1:15" ht="15.75" customHeight="1" x14ac:dyDescent="0.2">
      <c r="B32" s="11" t="s">
        <v>47</v>
      </c>
      <c r="C32" s="98">
        <v>0</v>
      </c>
      <c r="D32" s="98">
        <v>0</v>
      </c>
      <c r="E32" s="98">
        <v>1</v>
      </c>
      <c r="F32" s="98">
        <v>1</v>
      </c>
      <c r="G32" s="98">
        <v>1</v>
      </c>
      <c r="H32" s="98">
        <v>1</v>
      </c>
      <c r="I32" s="98">
        <v>1</v>
      </c>
      <c r="J32" s="98">
        <v>1</v>
      </c>
      <c r="K32" s="98">
        <v>1</v>
      </c>
      <c r="L32" s="98">
        <v>1</v>
      </c>
      <c r="M32" s="98">
        <v>1</v>
      </c>
      <c r="N32" s="98">
        <v>1</v>
      </c>
      <c r="O32" s="98">
        <v>1</v>
      </c>
    </row>
    <row r="33" spans="1:15" ht="15.75" customHeight="1" x14ac:dyDescent="0.2">
      <c r="B33" s="11" t="s">
        <v>34</v>
      </c>
      <c r="C33" s="98">
        <f t="shared" ref="C33:O33" si="3">frac_malaria_risk</f>
        <v>0</v>
      </c>
      <c r="D33" s="98">
        <f t="shared" si="3"/>
        <v>0</v>
      </c>
      <c r="E33" s="98">
        <f t="shared" si="3"/>
        <v>0</v>
      </c>
      <c r="F33" s="98">
        <f t="shared" si="3"/>
        <v>0</v>
      </c>
      <c r="G33" s="98">
        <f t="shared" si="3"/>
        <v>0</v>
      </c>
      <c r="H33" s="98">
        <f t="shared" si="3"/>
        <v>0</v>
      </c>
      <c r="I33" s="98">
        <f t="shared" si="3"/>
        <v>0</v>
      </c>
      <c r="J33" s="98">
        <f t="shared" si="3"/>
        <v>0</v>
      </c>
      <c r="K33" s="98">
        <f t="shared" si="3"/>
        <v>0</v>
      </c>
      <c r="L33" s="98">
        <f t="shared" si="3"/>
        <v>0</v>
      </c>
      <c r="M33" s="98">
        <f t="shared" si="3"/>
        <v>0</v>
      </c>
      <c r="N33" s="98">
        <f t="shared" si="3"/>
        <v>0</v>
      </c>
      <c r="O33" s="98">
        <f t="shared" si="3"/>
        <v>0</v>
      </c>
    </row>
    <row r="34" spans="1:15" ht="15.75" customHeight="1" x14ac:dyDescent="0.2">
      <c r="B34" s="33" t="s">
        <v>83</v>
      </c>
      <c r="C34" s="98">
        <v>1</v>
      </c>
      <c r="D34" s="98">
        <v>1</v>
      </c>
      <c r="E34" s="98">
        <v>1</v>
      </c>
      <c r="F34" s="98">
        <v>1</v>
      </c>
      <c r="G34" s="98">
        <v>1</v>
      </c>
      <c r="H34" s="98">
        <v>1</v>
      </c>
      <c r="I34" s="98">
        <v>1</v>
      </c>
      <c r="J34" s="98">
        <v>1</v>
      </c>
      <c r="K34" s="98">
        <v>1</v>
      </c>
      <c r="L34" s="98">
        <v>1</v>
      </c>
      <c r="M34" s="98">
        <v>1</v>
      </c>
      <c r="N34" s="98">
        <v>1</v>
      </c>
      <c r="O34" s="98">
        <v>1</v>
      </c>
    </row>
    <row r="35" spans="1:15" ht="15.75" customHeight="1" x14ac:dyDescent="0.2">
      <c r="A35" s="5"/>
      <c r="B35" s="33" t="s">
        <v>82</v>
      </c>
      <c r="C35" s="98">
        <v>1</v>
      </c>
      <c r="D35" s="98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1</v>
      </c>
      <c r="L35" s="98">
        <v>1</v>
      </c>
      <c r="M35" s="98">
        <v>1</v>
      </c>
      <c r="N35" s="98">
        <v>1</v>
      </c>
      <c r="O35" s="98">
        <v>1</v>
      </c>
    </row>
    <row r="36" spans="1:15" s="5" customFormat="1" ht="15.75" customHeight="1" x14ac:dyDescent="0.2">
      <c r="B36" s="33" t="s">
        <v>81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98">
        <v>1</v>
      </c>
      <c r="J36" s="98">
        <v>1</v>
      </c>
      <c r="K36" s="98">
        <v>1</v>
      </c>
      <c r="L36" s="98">
        <v>1</v>
      </c>
      <c r="M36" s="98">
        <v>1</v>
      </c>
      <c r="N36" s="98">
        <v>1</v>
      </c>
      <c r="O36" s="98">
        <v>1</v>
      </c>
    </row>
    <row r="37" spans="1:15" s="5" customFormat="1" ht="15.75" customHeight="1" x14ac:dyDescent="0.2">
      <c r="B37" s="33" t="s">
        <v>79</v>
      </c>
      <c r="C37" s="98">
        <v>1</v>
      </c>
      <c r="D37" s="98">
        <v>1</v>
      </c>
      <c r="E37" s="98">
        <v>1</v>
      </c>
      <c r="F37" s="98">
        <v>1</v>
      </c>
      <c r="G37" s="98">
        <v>1</v>
      </c>
      <c r="H37" s="98">
        <v>1</v>
      </c>
      <c r="I37" s="98">
        <v>1</v>
      </c>
      <c r="J37" s="98">
        <v>1</v>
      </c>
      <c r="K37" s="98">
        <v>1</v>
      </c>
      <c r="L37" s="98">
        <v>1</v>
      </c>
      <c r="M37" s="98">
        <v>1</v>
      </c>
      <c r="N37" s="98">
        <v>1</v>
      </c>
      <c r="O37" s="98">
        <v>1</v>
      </c>
    </row>
    <row r="38" spans="1:15" s="5" customFormat="1" ht="15.75" customHeight="1" x14ac:dyDescent="0.2">
      <c r="B38" s="33" t="s">
        <v>80</v>
      </c>
      <c r="C38" s="98">
        <v>1</v>
      </c>
      <c r="D38" s="98">
        <v>1</v>
      </c>
      <c r="E38" s="98">
        <v>1</v>
      </c>
      <c r="F38" s="98">
        <v>1</v>
      </c>
      <c r="G38" s="98">
        <v>1</v>
      </c>
      <c r="H38" s="98">
        <v>1</v>
      </c>
      <c r="I38" s="98">
        <v>1</v>
      </c>
      <c r="J38" s="98">
        <v>1</v>
      </c>
      <c r="K38" s="98">
        <v>1</v>
      </c>
      <c r="L38" s="98">
        <v>1</v>
      </c>
      <c r="M38" s="98">
        <v>1</v>
      </c>
      <c r="N38" s="98">
        <v>1</v>
      </c>
      <c r="O38" s="98">
        <v>1</v>
      </c>
    </row>
    <row r="39" spans="1:15" ht="15.75" customHeight="1" x14ac:dyDescent="0.2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97">
        <f>start_year</f>
        <v>2017</v>
      </c>
      <c r="B2" s="78"/>
      <c r="C2" s="79"/>
      <c r="D2" s="79"/>
      <c r="E2" s="79"/>
      <c r="F2" s="79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97">
        <f t="shared" ref="A3:A40" si="2">IF($A$2+ROW(A3)-2&lt;=end_year,A2+1,"")</f>
        <v>2018</v>
      </c>
      <c r="B3" s="78"/>
      <c r="C3" s="79"/>
      <c r="D3" s="79"/>
      <c r="E3" s="79"/>
      <c r="F3" s="79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97">
        <f t="shared" si="2"/>
        <v>2019</v>
      </c>
      <c r="B4" s="78"/>
      <c r="C4" s="79"/>
      <c r="D4" s="79"/>
      <c r="E4" s="79"/>
      <c r="F4" s="79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97">
        <f t="shared" si="2"/>
        <v>2020</v>
      </c>
      <c r="B5" s="78"/>
      <c r="C5" s="79"/>
      <c r="D5" s="79"/>
      <c r="E5" s="79"/>
      <c r="F5" s="79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97">
        <f t="shared" si="2"/>
        <v>2021</v>
      </c>
      <c r="B6" s="78"/>
      <c r="C6" s="79"/>
      <c r="D6" s="79"/>
      <c r="E6" s="79"/>
      <c r="F6" s="79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97">
        <f t="shared" si="2"/>
        <v>2022</v>
      </c>
      <c r="B7" s="78"/>
      <c r="C7" s="79"/>
      <c r="D7" s="79"/>
      <c r="E7" s="79"/>
      <c r="F7" s="79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97">
        <f t="shared" si="2"/>
        <v>2023</v>
      </c>
      <c r="B8" s="78"/>
      <c r="C8" s="79"/>
      <c r="D8" s="79"/>
      <c r="E8" s="79"/>
      <c r="F8" s="79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97">
        <f t="shared" si="2"/>
        <v>2024</v>
      </c>
      <c r="B9" s="78"/>
      <c r="C9" s="79"/>
      <c r="D9" s="79"/>
      <c r="E9" s="79"/>
      <c r="F9" s="79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97">
        <f t="shared" si="2"/>
        <v>2025</v>
      </c>
      <c r="B10" s="78"/>
      <c r="C10" s="79"/>
      <c r="D10" s="79"/>
      <c r="E10" s="79"/>
      <c r="F10" s="79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97">
        <f t="shared" si="2"/>
        <v>2026</v>
      </c>
      <c r="B11" s="78"/>
      <c r="C11" s="79"/>
      <c r="D11" s="79"/>
      <c r="E11" s="79"/>
      <c r="F11" s="79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97">
        <f t="shared" si="2"/>
        <v>2027</v>
      </c>
      <c r="B12" s="78"/>
      <c r="C12" s="79"/>
      <c r="D12" s="79"/>
      <c r="E12" s="79"/>
      <c r="F12" s="79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97">
        <f t="shared" si="2"/>
        <v>2028</v>
      </c>
      <c r="B13" s="78"/>
      <c r="C13" s="79"/>
      <c r="D13" s="79"/>
      <c r="E13" s="79"/>
      <c r="F13" s="79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97">
        <f t="shared" si="2"/>
        <v>2029</v>
      </c>
      <c r="B14" s="78"/>
      <c r="C14" s="79"/>
      <c r="D14" s="79"/>
      <c r="E14" s="79"/>
      <c r="F14" s="79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97">
        <f t="shared" si="2"/>
        <v>2030</v>
      </c>
      <c r="B15" s="78"/>
      <c r="C15" s="79"/>
      <c r="D15" s="79"/>
      <c r="E15" s="79"/>
      <c r="F15" s="79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97" t="str">
        <f t="shared" si="2"/>
        <v/>
      </c>
      <c r="B16" s="78"/>
      <c r="C16" s="79"/>
      <c r="D16" s="79"/>
      <c r="E16" s="79"/>
      <c r="F16" s="79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97" t="str">
        <f t="shared" si="2"/>
        <v/>
      </c>
      <c r="B17" s="78"/>
      <c r="C17" s="79"/>
      <c r="D17" s="79"/>
      <c r="E17" s="79"/>
      <c r="F17" s="79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97" t="str">
        <f t="shared" si="2"/>
        <v/>
      </c>
      <c r="B18" s="78"/>
      <c r="C18" s="79"/>
      <c r="D18" s="79"/>
      <c r="E18" s="79"/>
      <c r="F18" s="79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97" t="str">
        <f t="shared" si="2"/>
        <v/>
      </c>
      <c r="B19" s="78"/>
      <c r="C19" s="79"/>
      <c r="D19" s="79"/>
      <c r="E19" s="79"/>
      <c r="F19" s="79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97" t="str">
        <f t="shared" si="2"/>
        <v/>
      </c>
      <c r="B20" s="78"/>
      <c r="C20" s="79"/>
      <c r="D20" s="79"/>
      <c r="E20" s="79"/>
      <c r="F20" s="79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97" t="str">
        <f t="shared" si="2"/>
        <v/>
      </c>
      <c r="B21" s="78"/>
      <c r="C21" s="79"/>
      <c r="D21" s="79"/>
      <c r="E21" s="79"/>
      <c r="F21" s="79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97" t="str">
        <f t="shared" si="2"/>
        <v/>
      </c>
      <c r="B22" s="78"/>
      <c r="C22" s="79"/>
      <c r="D22" s="79"/>
      <c r="E22" s="79"/>
      <c r="F22" s="79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97" t="str">
        <f t="shared" si="2"/>
        <v/>
      </c>
      <c r="B23" s="78"/>
      <c r="C23" s="79"/>
      <c r="D23" s="79"/>
      <c r="E23" s="79"/>
      <c r="F23" s="79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97" t="str">
        <f t="shared" si="2"/>
        <v/>
      </c>
      <c r="B24" s="78"/>
      <c r="C24" s="79"/>
      <c r="D24" s="79"/>
      <c r="E24" s="79"/>
      <c r="F24" s="79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97" t="str">
        <f t="shared" si="2"/>
        <v/>
      </c>
      <c r="B25" s="78"/>
      <c r="C25" s="79"/>
      <c r="D25" s="79"/>
      <c r="E25" s="79"/>
      <c r="F25" s="79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97" t="str">
        <f t="shared" si="2"/>
        <v/>
      </c>
      <c r="B26" s="78"/>
      <c r="C26" s="79"/>
      <c r="D26" s="79"/>
      <c r="E26" s="79"/>
      <c r="F26" s="79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97" t="str">
        <f t="shared" si="2"/>
        <v/>
      </c>
      <c r="B27" s="78"/>
      <c r="C27" s="79"/>
      <c r="D27" s="79"/>
      <c r="E27" s="79"/>
      <c r="F27" s="79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97" t="str">
        <f t="shared" si="2"/>
        <v/>
      </c>
      <c r="B28" s="78"/>
      <c r="C28" s="79"/>
      <c r="D28" s="79"/>
      <c r="E28" s="79"/>
      <c r="F28" s="79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97" t="str">
        <f t="shared" si="2"/>
        <v/>
      </c>
      <c r="B29" s="78"/>
      <c r="C29" s="79"/>
      <c r="D29" s="79"/>
      <c r="E29" s="79"/>
      <c r="F29" s="79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97" t="str">
        <f t="shared" si="2"/>
        <v/>
      </c>
      <c r="B30" s="78"/>
      <c r="C30" s="79"/>
      <c r="D30" s="79"/>
      <c r="E30" s="79"/>
      <c r="F30" s="79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97" t="str">
        <f t="shared" si="2"/>
        <v/>
      </c>
      <c r="B31" s="78"/>
      <c r="C31" s="79"/>
      <c r="D31" s="79"/>
      <c r="E31" s="79"/>
      <c r="F31" s="79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97" t="str">
        <f t="shared" si="2"/>
        <v/>
      </c>
      <c r="B32" s="78"/>
      <c r="C32" s="79"/>
      <c r="D32" s="79"/>
      <c r="E32" s="79"/>
      <c r="F32" s="79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97" t="str">
        <f t="shared" si="2"/>
        <v/>
      </c>
      <c r="B33" s="78"/>
      <c r="C33" s="79"/>
      <c r="D33" s="79"/>
      <c r="E33" s="79"/>
      <c r="F33" s="79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97" t="str">
        <f t="shared" si="2"/>
        <v/>
      </c>
      <c r="B34" s="78"/>
      <c r="C34" s="79"/>
      <c r="D34" s="79"/>
      <c r="E34" s="79"/>
      <c r="F34" s="79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97" t="str">
        <f t="shared" si="2"/>
        <v/>
      </c>
      <c r="B35" s="78"/>
      <c r="C35" s="79"/>
      <c r="D35" s="79"/>
      <c r="E35" s="79"/>
      <c r="F35" s="79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97" t="str">
        <f t="shared" si="2"/>
        <v/>
      </c>
      <c r="B36" s="78"/>
      <c r="C36" s="79"/>
      <c r="D36" s="79"/>
      <c r="E36" s="79"/>
      <c r="F36" s="79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97" t="str">
        <f t="shared" si="2"/>
        <v/>
      </c>
      <c r="B37" s="78"/>
      <c r="C37" s="79"/>
      <c r="D37" s="79"/>
      <c r="E37" s="79"/>
      <c r="F37" s="79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97" t="str">
        <f t="shared" si="2"/>
        <v/>
      </c>
      <c r="B38" s="78"/>
      <c r="C38" s="79"/>
      <c r="D38" s="79"/>
      <c r="E38" s="79"/>
      <c r="F38" s="79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97" t="str">
        <f t="shared" si="2"/>
        <v/>
      </c>
      <c r="B39" s="78"/>
      <c r="C39" s="79"/>
      <c r="D39" s="79"/>
      <c r="E39" s="79"/>
      <c r="F39" s="79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97" t="str">
        <f t="shared" si="2"/>
        <v/>
      </c>
      <c r="B40" s="78"/>
      <c r="C40" s="79"/>
      <c r="D40" s="79"/>
      <c r="E40" s="79"/>
      <c r="F40" s="79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tabSelected="1" topLeftCell="A16" zoomScale="115" zoomScaleNormal="115" workbookViewId="0">
      <selection activeCell="C35" sqref="C35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2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80">
        <v>2.7000000000000001E-3</v>
      </c>
    </row>
    <row r="4" spans="1:8" ht="15.75" customHeight="1" x14ac:dyDescent="0.2">
      <c r="B4" s="24" t="s">
        <v>7</v>
      </c>
      <c r="C4" s="80">
        <v>0.1966</v>
      </c>
    </row>
    <row r="5" spans="1:8" ht="15.75" customHeight="1" x14ac:dyDescent="0.2">
      <c r="B5" s="24" t="s">
        <v>8</v>
      </c>
      <c r="C5" s="80">
        <v>6.2100000000000002E-2</v>
      </c>
    </row>
    <row r="6" spans="1:8" ht="15.75" customHeight="1" x14ac:dyDescent="0.2">
      <c r="B6" s="24" t="s">
        <v>10</v>
      </c>
      <c r="C6" s="80">
        <v>0.29289999999999999</v>
      </c>
    </row>
    <row r="7" spans="1:8" ht="15.75" customHeight="1" x14ac:dyDescent="0.2">
      <c r="B7" s="24" t="s">
        <v>13</v>
      </c>
      <c r="C7" s="80">
        <v>0.24709999999999999</v>
      </c>
    </row>
    <row r="8" spans="1:8" ht="15.75" customHeight="1" x14ac:dyDescent="0.2">
      <c r="B8" s="24" t="s">
        <v>14</v>
      </c>
      <c r="C8" s="80">
        <v>4.7999999999999996E-3</v>
      </c>
    </row>
    <row r="9" spans="1:8" ht="15.75" customHeight="1" x14ac:dyDescent="0.2">
      <c r="B9" s="24" t="s">
        <v>27</v>
      </c>
      <c r="C9" s="80">
        <v>0.13200000000000001</v>
      </c>
    </row>
    <row r="10" spans="1:8" ht="15.75" customHeight="1" x14ac:dyDescent="0.2">
      <c r="B10" s="24" t="s">
        <v>15</v>
      </c>
      <c r="C10" s="80">
        <v>6.1800000000000001E-2</v>
      </c>
    </row>
    <row r="11" spans="1:8" ht="15.75" customHeight="1" x14ac:dyDescent="0.2">
      <c r="B11" s="32" t="s">
        <v>129</v>
      </c>
      <c r="C11" s="96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80">
        <v>0.1368</v>
      </c>
      <c r="D14" s="80">
        <v>0.1368</v>
      </c>
      <c r="E14" s="80">
        <v>0.1368</v>
      </c>
      <c r="F14" s="80">
        <v>0.1368</v>
      </c>
    </row>
    <row r="15" spans="1:8" ht="15.75" customHeight="1" x14ac:dyDescent="0.2">
      <c r="B15" s="24" t="s">
        <v>16</v>
      </c>
      <c r="C15" s="80">
        <v>0.20660000000000001</v>
      </c>
      <c r="D15" s="80">
        <v>0.20660000000000001</v>
      </c>
      <c r="E15" s="80">
        <v>0.20660000000000001</v>
      </c>
      <c r="F15" s="80">
        <v>0.20660000000000001</v>
      </c>
    </row>
    <row r="16" spans="1:8" ht="15.75" customHeight="1" x14ac:dyDescent="0.2">
      <c r="B16" s="24" t="s">
        <v>17</v>
      </c>
      <c r="C16" s="80">
        <v>2.1100000000000001E-2</v>
      </c>
      <c r="D16" s="80">
        <v>2.1100000000000001E-2</v>
      </c>
      <c r="E16" s="80">
        <v>2.1100000000000001E-2</v>
      </c>
      <c r="F16" s="80">
        <v>2.1100000000000001E-2</v>
      </c>
    </row>
    <row r="17" spans="1:8" ht="15.75" customHeight="1" x14ac:dyDescent="0.2">
      <c r="B17" s="24" t="s">
        <v>18</v>
      </c>
      <c r="C17" s="80">
        <v>7.4999999999999997E-3</v>
      </c>
      <c r="D17" s="80">
        <v>7.4999999999999997E-3</v>
      </c>
      <c r="E17" s="80">
        <v>7.4999999999999997E-3</v>
      </c>
      <c r="F17" s="80">
        <v>7.4999999999999997E-3</v>
      </c>
    </row>
    <row r="18" spans="1:8" ht="15.75" customHeight="1" x14ac:dyDescent="0.2">
      <c r="B18" s="24" t="s">
        <v>19</v>
      </c>
      <c r="C18" s="80">
        <v>8.6199999999999999E-2</v>
      </c>
      <c r="D18" s="80">
        <v>8.6199999999999999E-2</v>
      </c>
      <c r="E18" s="80">
        <v>8.6199999999999999E-2</v>
      </c>
      <c r="F18" s="80">
        <v>8.6199999999999999E-2</v>
      </c>
    </row>
    <row r="19" spans="1:8" ht="15.75" customHeight="1" x14ac:dyDescent="0.2">
      <c r="B19" s="24" t="s">
        <v>20</v>
      </c>
      <c r="C19" s="80">
        <v>2.86E-2</v>
      </c>
      <c r="D19" s="80">
        <v>2.86E-2</v>
      </c>
      <c r="E19" s="80">
        <v>2.86E-2</v>
      </c>
      <c r="F19" s="80">
        <v>2.86E-2</v>
      </c>
    </row>
    <row r="20" spans="1:8" ht="15.75" customHeight="1" x14ac:dyDescent="0.2">
      <c r="B20" s="24" t="s">
        <v>21</v>
      </c>
      <c r="C20" s="80">
        <v>1.5299999999999999E-2</v>
      </c>
      <c r="D20" s="80">
        <v>1.5299999999999999E-2</v>
      </c>
      <c r="E20" s="80">
        <v>1.5299999999999999E-2</v>
      </c>
      <c r="F20" s="80">
        <v>1.5299999999999999E-2</v>
      </c>
    </row>
    <row r="21" spans="1:8" ht="15.75" customHeight="1" x14ac:dyDescent="0.2">
      <c r="B21" s="24" t="s">
        <v>22</v>
      </c>
      <c r="C21" s="80">
        <v>0.13589999999999999</v>
      </c>
      <c r="D21" s="80">
        <v>0.13589999999999999</v>
      </c>
      <c r="E21" s="80">
        <v>0.13589999999999999</v>
      </c>
      <c r="F21" s="80">
        <v>0.13589999999999999</v>
      </c>
    </row>
    <row r="22" spans="1:8" ht="15.75" customHeight="1" x14ac:dyDescent="0.2">
      <c r="B22" s="24" t="s">
        <v>23</v>
      </c>
      <c r="C22" s="80">
        <v>0.36199999999999999</v>
      </c>
      <c r="D22" s="80">
        <v>0.36199999999999999</v>
      </c>
      <c r="E22" s="80">
        <v>0.36199999999999999</v>
      </c>
      <c r="F22" s="80">
        <v>0.36199999999999999</v>
      </c>
    </row>
    <row r="23" spans="1:8" ht="15.75" customHeight="1" x14ac:dyDescent="0.2">
      <c r="B23" s="32" t="s">
        <v>129</v>
      </c>
      <c r="C23" s="96">
        <f>SUM(C14:C22)</f>
        <v>1</v>
      </c>
      <c r="D23" s="96">
        <f t="shared" ref="D23:F23" si="0">SUM(D14:D22)</f>
        <v>1</v>
      </c>
      <c r="E23" s="96">
        <f t="shared" si="0"/>
        <v>1</v>
      </c>
      <c r="F23" s="96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80">
        <v>0.10082724000000001</v>
      </c>
    </row>
    <row r="27" spans="1:8" ht="15.75" customHeight="1" x14ac:dyDescent="0.2">
      <c r="B27" s="24" t="s">
        <v>39</v>
      </c>
      <c r="C27" s="80">
        <v>3.1206000000000002E-4</v>
      </c>
    </row>
    <row r="28" spans="1:8" ht="15.75" customHeight="1" x14ac:dyDescent="0.2">
      <c r="B28" s="24" t="s">
        <v>40</v>
      </c>
      <c r="C28" s="80">
        <v>0.15891214000000001</v>
      </c>
    </row>
    <row r="29" spans="1:8" ht="15.75" customHeight="1" x14ac:dyDescent="0.2">
      <c r="B29" s="24" t="s">
        <v>41</v>
      </c>
      <c r="C29" s="80">
        <v>0.12598688999999999</v>
      </c>
    </row>
    <row r="30" spans="1:8" ht="15.75" customHeight="1" x14ac:dyDescent="0.2">
      <c r="B30" s="24" t="s">
        <v>42</v>
      </c>
      <c r="C30" s="80">
        <v>0.12434007</v>
      </c>
    </row>
    <row r="31" spans="1:8" ht="15.75" customHeight="1" x14ac:dyDescent="0.2">
      <c r="B31" s="24" t="s">
        <v>43</v>
      </c>
      <c r="C31" s="80">
        <v>3.9028409999999999E-2</v>
      </c>
    </row>
    <row r="32" spans="1:8" ht="15.75" customHeight="1" x14ac:dyDescent="0.2">
      <c r="B32" s="24" t="s">
        <v>44</v>
      </c>
      <c r="C32" s="80">
        <v>8.5254999999999999E-4</v>
      </c>
    </row>
    <row r="33" spans="2:3" ht="15.75" customHeight="1" x14ac:dyDescent="0.2">
      <c r="B33" s="24" t="s">
        <v>45</v>
      </c>
      <c r="C33" s="80">
        <v>6.8467810000000004E-2</v>
      </c>
    </row>
    <row r="34" spans="2:3" ht="15.75" customHeight="1" x14ac:dyDescent="0.2">
      <c r="B34" s="24" t="s">
        <v>46</v>
      </c>
      <c r="C34" s="80">
        <v>0.38127283000000001</v>
      </c>
    </row>
    <row r="35" spans="2:3" ht="15.75" customHeight="1" x14ac:dyDescent="0.2">
      <c r="B35" s="32" t="s">
        <v>129</v>
      </c>
      <c r="C35" s="96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1" t="str">
        <f>IFERROR(1-_xlfn.NORM.DIST(_xlfn.NORM.INV(SUM(C4:C5), 0, 1) + 1, 0, 1, TRUE), "")</f>
        <v/>
      </c>
      <c r="D2" s="81" t="str">
        <f>IFERROR(1-_xlfn.NORM.DIST(_xlfn.NORM.INV(SUM(D4:D5), 0, 1) + 1, 0, 1, TRUE), "")</f>
        <v/>
      </c>
      <c r="E2" s="81" t="str">
        <f>IFERROR(1-_xlfn.NORM.DIST(_xlfn.NORM.INV(SUM(E4:E5), 0, 1) + 1, 0, 1, TRUE), "")</f>
        <v/>
      </c>
      <c r="F2" s="81" t="str">
        <f>IFERROR(1-_xlfn.NORM.DIST(_xlfn.NORM.INV(SUM(F4:F5), 0, 1) + 1, 0, 1, TRUE), "")</f>
        <v/>
      </c>
      <c r="G2" s="81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118</v>
      </c>
      <c r="C3" s="81" t="str">
        <f>IFERROR(_xlfn.NORM.DIST(_xlfn.NORM.INV(SUM(C4:C5), 0, 1) + 1, 0, 1, TRUE) - _xlfn.SUM(C4:C5), "")</f>
        <v/>
      </c>
      <c r="D3" s="81" t="str">
        <f>IFERROR(_xlfn.NORM.DIST(_xlfn.NORM.INV(SUM(D4:D5), 0, 1) + 1, 0, 1, TRUE) - _xlfn.SUM(D4:D5), "")</f>
        <v/>
      </c>
      <c r="E3" s="81" t="str">
        <f>IFERROR(_xlfn.NORM.DIST(_xlfn.NORM.INV(SUM(E4:E5), 0, 1) + 1, 0, 1, TRUE) - _xlfn.SUM(E4:E5), "")</f>
        <v/>
      </c>
      <c r="F3" s="81" t="str">
        <f>IFERROR(_xlfn.NORM.DIST(_xlfn.NORM.INV(SUM(F4:F5), 0, 1) + 1, 0, 1, TRUE) - _xlfn.SUM(F4:F5), "")</f>
        <v/>
      </c>
      <c r="G3" s="81" t="str">
        <f>IFERROR(_xlfn.NORM.DIST(_xlfn.NORM.INV(SUM(G4:G5), 0, 1) + 1, 0, 1, TRUE) - _xlfn.SUM(G4:G5), "")</f>
        <v/>
      </c>
    </row>
    <row r="4" spans="1:15" ht="15.75" customHeight="1" x14ac:dyDescent="0.2">
      <c r="A4" s="5"/>
      <c r="B4" s="11" t="s">
        <v>116</v>
      </c>
      <c r="C4" s="82"/>
      <c r="D4" s="82"/>
      <c r="E4" s="82"/>
      <c r="F4" s="82"/>
      <c r="G4" s="82"/>
    </row>
    <row r="5" spans="1:15" ht="15.75" customHeight="1" x14ac:dyDescent="0.2">
      <c r="A5" s="5"/>
      <c r="B5" s="11" t="s">
        <v>119</v>
      </c>
      <c r="C5" s="82"/>
      <c r="D5" s="82"/>
      <c r="E5" s="82"/>
      <c r="F5" s="82"/>
      <c r="G5" s="82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1" t="str">
        <f>IFERROR(1-_xlfn.NORM.DIST(_xlfn.NORM.INV(SUM(C10:C11), 0, 1) + 1, 0, 1, TRUE), "")</f>
        <v/>
      </c>
      <c r="D8" s="81" t="str">
        <f>IFERROR(1-_xlfn.NORM.DIST(_xlfn.NORM.INV(SUM(D10:D11), 0, 1) + 1, 0, 1, TRUE), "")</f>
        <v/>
      </c>
      <c r="E8" s="81" t="str">
        <f>IFERROR(1-_xlfn.NORM.DIST(_xlfn.NORM.INV(SUM(E10:E11), 0, 1) + 1, 0, 1, TRUE), "")</f>
        <v/>
      </c>
      <c r="F8" s="81" t="str">
        <f>IFERROR(1-_xlfn.NORM.DIST(_xlfn.NORM.INV(SUM(F10:F11), 0, 1) + 1, 0, 1, TRUE), "")</f>
        <v/>
      </c>
      <c r="G8" s="81" t="str">
        <f>IFERROR(1-_xlfn.NORM.DIST(_xlfn.NORM.INV(SUM(G10:G11), 0, 1) + 1, 0, 1, TRUE), "")</f>
        <v/>
      </c>
    </row>
    <row r="9" spans="1:15" ht="15.75" customHeight="1" x14ac:dyDescent="0.2">
      <c r="B9" s="7" t="s">
        <v>121</v>
      </c>
      <c r="C9" s="81" t="str">
        <f>IFERROR(_xlfn.NORM.DIST(_xlfn.NORM.INV(SUM(C10:C11), 0, 1) + 1, 0, 1, TRUE) - _xlfn.SUM(C10:C11), "")</f>
        <v/>
      </c>
      <c r="D9" s="81" t="str">
        <f>IFERROR(_xlfn.NORM.DIST(_xlfn.NORM.INV(SUM(D10:D11), 0, 1) + 1, 0, 1, TRUE) - _xlfn.SUM(D10:D11), "")</f>
        <v/>
      </c>
      <c r="E9" s="81" t="str">
        <f>IFERROR(_xlfn.NORM.DIST(_xlfn.NORM.INV(SUM(E10:E11), 0, 1) + 1, 0, 1, TRUE) - _xlfn.SUM(E10:E11), "")</f>
        <v/>
      </c>
      <c r="F9" s="81" t="str">
        <f>IFERROR(_xlfn.NORM.DIST(_xlfn.NORM.INV(SUM(F10:F11), 0, 1) + 1, 0, 1, TRUE) - _xlfn.SUM(F10:F11), "")</f>
        <v/>
      </c>
      <c r="G9" s="81" t="str">
        <f>IFERROR(_xlfn.NORM.DIST(_xlfn.NORM.INV(SUM(G10:G11), 0, 1) + 1, 0, 1, TRUE) - _xlfn.SUM(G10:G11), "")</f>
        <v/>
      </c>
    </row>
    <row r="10" spans="1:15" ht="15.75" customHeight="1" x14ac:dyDescent="0.2">
      <c r="B10" s="7" t="s">
        <v>122</v>
      </c>
      <c r="C10" s="82"/>
      <c r="D10" s="82"/>
      <c r="E10" s="82"/>
      <c r="F10" s="82"/>
      <c r="G10" s="82"/>
    </row>
    <row r="11" spans="1:15" ht="15.75" customHeight="1" x14ac:dyDescent="0.2">
      <c r="B11" s="7" t="s">
        <v>123</v>
      </c>
      <c r="C11" s="82"/>
      <c r="D11" s="82"/>
      <c r="E11" s="82"/>
      <c r="F11" s="82"/>
      <c r="G11" s="82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3"/>
      <c r="D14" s="83"/>
      <c r="E14" s="83"/>
      <c r="F14" s="83"/>
      <c r="G14" s="83"/>
      <c r="H14" s="84"/>
      <c r="I14" s="84"/>
      <c r="J14" s="84"/>
      <c r="K14" s="84"/>
      <c r="L14" s="84"/>
      <c r="M14" s="84"/>
      <c r="N14" s="84"/>
      <c r="O14" s="84"/>
    </row>
    <row r="15" spans="1:15" ht="15.75" customHeight="1" x14ac:dyDescent="0.2">
      <c r="B15" s="16" t="s">
        <v>68</v>
      </c>
      <c r="C15" s="81">
        <f t="shared" ref="C15:O15" si="0">iron_deficiency_anaemia*C14</f>
        <v>0</v>
      </c>
      <c r="D15" s="81">
        <f t="shared" si="0"/>
        <v>0</v>
      </c>
      <c r="E15" s="81">
        <f t="shared" si="0"/>
        <v>0</v>
      </c>
      <c r="F15" s="81">
        <f t="shared" si="0"/>
        <v>0</v>
      </c>
      <c r="G15" s="81">
        <f t="shared" si="0"/>
        <v>0</v>
      </c>
      <c r="H15" s="81">
        <f t="shared" si="0"/>
        <v>0</v>
      </c>
      <c r="I15" s="81">
        <f t="shared" si="0"/>
        <v>0</v>
      </c>
      <c r="J15" s="81">
        <f t="shared" si="0"/>
        <v>0</v>
      </c>
      <c r="K15" s="81">
        <f t="shared" si="0"/>
        <v>0</v>
      </c>
      <c r="L15" s="81">
        <f t="shared" si="0"/>
        <v>0</v>
      </c>
      <c r="M15" s="81">
        <f t="shared" si="0"/>
        <v>0</v>
      </c>
      <c r="N15" s="81">
        <f t="shared" si="0"/>
        <v>0</v>
      </c>
      <c r="O15" s="81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2"/>
      <c r="D2" s="82"/>
      <c r="E2" s="82"/>
      <c r="F2" s="82"/>
      <c r="G2" s="82"/>
    </row>
    <row r="3" spans="1:7" x14ac:dyDescent="0.2">
      <c r="B3" s="43" t="s">
        <v>167</v>
      </c>
      <c r="C3" s="82"/>
      <c r="D3" s="82"/>
      <c r="E3" s="82"/>
      <c r="F3" s="82"/>
      <c r="G3" s="82"/>
    </row>
    <row r="4" spans="1:7" x14ac:dyDescent="0.2">
      <c r="B4" s="43" t="s">
        <v>168</v>
      </c>
      <c r="C4" s="82"/>
      <c r="D4" s="82"/>
      <c r="E4" s="82"/>
      <c r="F4" s="82"/>
      <c r="G4" s="82"/>
    </row>
    <row r="5" spans="1:7" x14ac:dyDescent="0.2">
      <c r="B5" s="43" t="s">
        <v>169</v>
      </c>
      <c r="C5" s="81">
        <f>1-SUM(C2:C4)</f>
        <v>1</v>
      </c>
      <c r="D5" s="81">
        <f t="shared" ref="D5:G5" si="0">1-SUM(D2:D4)</f>
        <v>1</v>
      </c>
      <c r="E5" s="81">
        <f t="shared" si="0"/>
        <v>1</v>
      </c>
      <c r="F5" s="81">
        <f t="shared" si="0"/>
        <v>1</v>
      </c>
      <c r="G5" s="81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">
      <c r="A2" s="49" t="s">
        <v>175</v>
      </c>
      <c r="B2" s="46" t="s">
        <v>32</v>
      </c>
      <c r="C2" s="85"/>
      <c r="D2" s="85"/>
      <c r="E2" s="62" t="str">
        <f>IF(E$7="","",E$7)</f>
        <v/>
      </c>
    </row>
    <row r="3" spans="1:5" x14ac:dyDescent="0.2">
      <c r="A3" s="47"/>
      <c r="B3" s="46" t="s">
        <v>1</v>
      </c>
      <c r="C3" s="85"/>
      <c r="D3" s="85"/>
      <c r="E3" s="62" t="str">
        <f>IF(E$7="","",E$7)</f>
        <v/>
      </c>
    </row>
    <row r="4" spans="1:5" x14ac:dyDescent="0.2">
      <c r="A4" s="47"/>
      <c r="B4" s="46" t="s">
        <v>2</v>
      </c>
      <c r="C4" s="85"/>
      <c r="D4" s="85"/>
      <c r="E4" s="62" t="str">
        <f>IF(E$7="","",E$7)</f>
        <v/>
      </c>
    </row>
    <row r="5" spans="1:5" x14ac:dyDescent="0.2">
      <c r="A5" s="47"/>
      <c r="B5" s="46" t="s">
        <v>3</v>
      </c>
      <c r="C5" s="85"/>
      <c r="D5" s="85"/>
      <c r="E5" s="62" t="str">
        <f>IF(E$7="","",E$7)</f>
        <v/>
      </c>
    </row>
    <row r="6" spans="1:5" x14ac:dyDescent="0.2">
      <c r="A6" s="47"/>
      <c r="B6" s="46" t="s">
        <v>4</v>
      </c>
      <c r="C6" s="85"/>
      <c r="D6" s="85"/>
      <c r="E6" s="62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5"/>
    </row>
    <row r="9" spans="1:5" x14ac:dyDescent="0.2">
      <c r="A9" s="51" t="s">
        <v>174</v>
      </c>
      <c r="B9" s="50" t="s">
        <v>32</v>
      </c>
      <c r="C9" s="85"/>
      <c r="D9" s="85"/>
      <c r="E9" s="63"/>
    </row>
    <row r="10" spans="1:5" x14ac:dyDescent="0.2">
      <c r="A10" s="47"/>
      <c r="B10" s="46" t="s">
        <v>1</v>
      </c>
      <c r="C10" s="85"/>
      <c r="D10" s="85"/>
      <c r="E10" s="62"/>
    </row>
    <row r="11" spans="1:5" x14ac:dyDescent="0.2">
      <c r="A11" s="47"/>
      <c r="B11" s="46" t="s">
        <v>2</v>
      </c>
      <c r="C11" s="85"/>
      <c r="D11" s="85"/>
      <c r="E11" s="62"/>
    </row>
    <row r="12" spans="1:5" x14ac:dyDescent="0.2">
      <c r="A12" s="47"/>
      <c r="B12" s="46" t="s">
        <v>3</v>
      </c>
      <c r="C12" s="85"/>
      <c r="D12" s="85"/>
      <c r="E12" s="62"/>
    </row>
    <row r="13" spans="1:5" x14ac:dyDescent="0.2">
      <c r="A13" s="47"/>
      <c r="B13" s="46" t="s">
        <v>4</v>
      </c>
      <c r="C13" s="85"/>
      <c r="D13" s="85"/>
      <c r="E13" s="62"/>
    </row>
    <row r="14" spans="1:5" x14ac:dyDescent="0.2">
      <c r="A14" s="47"/>
      <c r="B14" s="46" t="s">
        <v>172</v>
      </c>
      <c r="C14" s="45"/>
      <c r="D14" s="44"/>
      <c r="E14" s="85"/>
    </row>
    <row r="16" spans="1:5" x14ac:dyDescent="0.2">
      <c r="A16" s="49" t="s">
        <v>173</v>
      </c>
      <c r="B16" s="46" t="s">
        <v>32</v>
      </c>
      <c r="C16" s="86"/>
      <c r="D16" s="87"/>
      <c r="E16" s="63" t="str">
        <f>IF(E$21="","",E$21)</f>
        <v/>
      </c>
    </row>
    <row r="17" spans="1:5" x14ac:dyDescent="0.2">
      <c r="A17" s="47"/>
      <c r="B17" s="46" t="s">
        <v>1</v>
      </c>
      <c r="C17" s="86"/>
      <c r="D17" s="85"/>
      <c r="E17" s="62" t="str">
        <f>IF(E$21="","",E$21)</f>
        <v/>
      </c>
    </row>
    <row r="18" spans="1:5" x14ac:dyDescent="0.2">
      <c r="A18" s="47"/>
      <c r="B18" s="46" t="s">
        <v>2</v>
      </c>
      <c r="C18" s="86"/>
      <c r="D18" s="85"/>
      <c r="E18" s="62" t="str">
        <f>IF(E$21="","",E$21)</f>
        <v/>
      </c>
    </row>
    <row r="19" spans="1:5" x14ac:dyDescent="0.2">
      <c r="A19" s="47"/>
      <c r="B19" s="46" t="s">
        <v>3</v>
      </c>
      <c r="C19" s="86"/>
      <c r="D19" s="85"/>
      <c r="E19" s="62" t="str">
        <f>IF(E$21="","",E$21)</f>
        <v/>
      </c>
    </row>
    <row r="20" spans="1:5" x14ac:dyDescent="0.2">
      <c r="A20" s="47"/>
      <c r="B20" s="46" t="s">
        <v>4</v>
      </c>
      <c r="C20" s="86"/>
      <c r="D20" s="88"/>
      <c r="E20" s="62" t="str">
        <f>IF(E$21="","",E$21)</f>
        <v/>
      </c>
    </row>
    <row r="21" spans="1:5" x14ac:dyDescent="0.2">
      <c r="A21" s="47"/>
      <c r="B21" s="46" t="s">
        <v>172</v>
      </c>
      <c r="C21" s="45"/>
      <c r="D21" s="44"/>
      <c r="E21" s="86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6" t="s">
        <v>164</v>
      </c>
      <c r="B1" s="52" t="s">
        <v>183</v>
      </c>
      <c r="C1" s="67" t="s">
        <v>184</v>
      </c>
      <c r="D1" s="67" t="s">
        <v>188</v>
      </c>
    </row>
    <row r="2" spans="1:4" x14ac:dyDescent="0.2">
      <c r="A2" s="67" t="s">
        <v>69</v>
      </c>
      <c r="B2" s="46" t="s">
        <v>67</v>
      </c>
      <c r="C2" s="46" t="s">
        <v>185</v>
      </c>
      <c r="D2" s="85"/>
    </row>
    <row r="3" spans="1:4" x14ac:dyDescent="0.2">
      <c r="A3" s="67" t="s">
        <v>187</v>
      </c>
      <c r="B3" s="46" t="s">
        <v>178</v>
      </c>
      <c r="C3" s="46" t="s">
        <v>186</v>
      </c>
      <c r="D3" s="85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D26" sqref="D26"/>
    </sheetView>
  </sheetViews>
  <sheetFormatPr defaultColWidth="14.42578125" defaultRowHeight="15.75" customHeight="1" x14ac:dyDescent="0.2"/>
  <cols>
    <col min="1" max="1" width="56" style="53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5" t="s">
        <v>69</v>
      </c>
      <c r="B1" s="68" t="str">
        <f>"Baseline ("&amp;start_year&amp;") coverage"</f>
        <v>Baseline (2017) coverage</v>
      </c>
      <c r="C1" s="54" t="s">
        <v>199</v>
      </c>
      <c r="D1" s="54" t="s">
        <v>206</v>
      </c>
      <c r="E1" s="54" t="s">
        <v>201</v>
      </c>
    </row>
    <row r="2" spans="1:5" ht="15.75" customHeight="1" x14ac:dyDescent="0.2">
      <c r="A2" s="53" t="s">
        <v>29</v>
      </c>
      <c r="B2" s="89">
        <v>0</v>
      </c>
      <c r="C2" s="89">
        <v>0.95</v>
      </c>
      <c r="D2" s="90">
        <v>1</v>
      </c>
      <c r="E2" s="90" t="s">
        <v>202</v>
      </c>
    </row>
    <row r="3" spans="1:5" ht="15.75" customHeight="1" x14ac:dyDescent="0.2">
      <c r="A3" s="53" t="s">
        <v>86</v>
      </c>
      <c r="B3" s="89">
        <v>0</v>
      </c>
      <c r="C3" s="89">
        <v>0.95</v>
      </c>
      <c r="D3" s="90">
        <v>1</v>
      </c>
      <c r="E3" s="90" t="s">
        <v>202</v>
      </c>
    </row>
    <row r="4" spans="1:5" ht="15.75" customHeight="1" x14ac:dyDescent="0.2">
      <c r="A4" s="53" t="s">
        <v>61</v>
      </c>
      <c r="B4" s="89">
        <v>0</v>
      </c>
      <c r="C4" s="89">
        <v>0.95</v>
      </c>
      <c r="D4" s="90">
        <v>1</v>
      </c>
      <c r="E4" s="90" t="s">
        <v>202</v>
      </c>
    </row>
    <row r="5" spans="1:5" ht="15.75" customHeight="1" x14ac:dyDescent="0.2">
      <c r="A5" s="53" t="s">
        <v>149</v>
      </c>
      <c r="B5" s="89">
        <v>0</v>
      </c>
      <c r="C5" s="89">
        <v>0.95</v>
      </c>
      <c r="D5" s="90">
        <v>1</v>
      </c>
      <c r="E5" s="90" t="s">
        <v>202</v>
      </c>
    </row>
    <row r="6" spans="1:5" ht="15.75" customHeight="1" x14ac:dyDescent="0.2">
      <c r="A6" s="53" t="s">
        <v>198</v>
      </c>
      <c r="B6" s="89">
        <v>0</v>
      </c>
      <c r="C6" s="89">
        <v>0.95</v>
      </c>
      <c r="D6" s="90">
        <v>1</v>
      </c>
      <c r="E6" s="90" t="s">
        <v>202</v>
      </c>
    </row>
    <row r="7" spans="1:5" ht="15.75" customHeight="1" x14ac:dyDescent="0.2">
      <c r="A7" s="53" t="s">
        <v>63</v>
      </c>
      <c r="B7" s="89">
        <v>0</v>
      </c>
      <c r="C7" s="89">
        <v>0.95</v>
      </c>
      <c r="D7" s="90">
        <v>1</v>
      </c>
      <c r="E7" s="90" t="s">
        <v>202</v>
      </c>
    </row>
    <row r="8" spans="1:5" ht="15.75" customHeight="1" x14ac:dyDescent="0.2">
      <c r="A8" s="53" t="s">
        <v>64</v>
      </c>
      <c r="B8" s="89">
        <v>0</v>
      </c>
      <c r="C8" s="89">
        <v>0.95</v>
      </c>
      <c r="D8" s="90">
        <v>0.75</v>
      </c>
      <c r="E8" s="90" t="s">
        <v>202</v>
      </c>
    </row>
    <row r="9" spans="1:5" ht="15.75" customHeight="1" x14ac:dyDescent="0.2">
      <c r="A9" s="53" t="s">
        <v>62</v>
      </c>
      <c r="B9" s="89">
        <v>0</v>
      </c>
      <c r="C9" s="89">
        <v>0.95</v>
      </c>
      <c r="D9" s="90">
        <v>0.19</v>
      </c>
      <c r="E9" s="90" t="s">
        <v>202</v>
      </c>
    </row>
    <row r="10" spans="1:5" ht="15.75" customHeight="1" x14ac:dyDescent="0.2">
      <c r="A10" s="65" t="s">
        <v>190</v>
      </c>
      <c r="B10" s="89">
        <v>0</v>
      </c>
      <c r="C10" s="89">
        <v>0.95</v>
      </c>
      <c r="D10" s="90">
        <v>0.73</v>
      </c>
      <c r="E10" s="90" t="s">
        <v>202</v>
      </c>
    </row>
    <row r="11" spans="1:5" ht="15.75" customHeight="1" x14ac:dyDescent="0.2">
      <c r="A11" s="65" t="s">
        <v>208</v>
      </c>
      <c r="B11" s="89">
        <v>0</v>
      </c>
      <c r="C11" s="89">
        <v>0.95</v>
      </c>
      <c r="D11" s="90">
        <v>1.78</v>
      </c>
      <c r="E11" s="90" t="s">
        <v>202</v>
      </c>
    </row>
    <row r="12" spans="1:5" ht="15.75" customHeight="1" x14ac:dyDescent="0.2">
      <c r="A12" s="65" t="s">
        <v>191</v>
      </c>
      <c r="B12" s="89">
        <v>0</v>
      </c>
      <c r="C12" s="89">
        <v>0.95</v>
      </c>
      <c r="D12" s="90">
        <v>0.24</v>
      </c>
      <c r="E12" s="90" t="s">
        <v>202</v>
      </c>
    </row>
    <row r="13" spans="1:5" ht="15.75" customHeight="1" x14ac:dyDescent="0.2">
      <c r="A13" s="65" t="s">
        <v>192</v>
      </c>
      <c r="B13" s="89">
        <v>0</v>
      </c>
      <c r="C13" s="89">
        <v>0.95</v>
      </c>
      <c r="D13" s="90">
        <v>0.55000000000000004</v>
      </c>
      <c r="E13" s="90" t="s">
        <v>202</v>
      </c>
    </row>
    <row r="14" spans="1:5" ht="15.75" customHeight="1" x14ac:dyDescent="0.2">
      <c r="A14" s="11" t="s">
        <v>189</v>
      </c>
      <c r="B14" s="89">
        <v>0</v>
      </c>
      <c r="C14" s="89">
        <v>0.95</v>
      </c>
      <c r="D14" s="90">
        <v>0.73</v>
      </c>
      <c r="E14" s="90" t="s">
        <v>202</v>
      </c>
    </row>
    <row r="15" spans="1:5" ht="15.75" customHeight="1" x14ac:dyDescent="0.2">
      <c r="A15" s="11" t="s">
        <v>207</v>
      </c>
      <c r="B15" s="89">
        <v>0</v>
      </c>
      <c r="C15" s="89">
        <v>0.95</v>
      </c>
      <c r="D15" s="90">
        <v>1.78</v>
      </c>
      <c r="E15" s="90" t="s">
        <v>202</v>
      </c>
    </row>
    <row r="16" spans="1:5" ht="15.75" customHeight="1" x14ac:dyDescent="0.2">
      <c r="A16" s="53" t="s">
        <v>57</v>
      </c>
      <c r="B16" s="89">
        <v>0</v>
      </c>
      <c r="C16" s="89">
        <v>0.95</v>
      </c>
      <c r="D16" s="90">
        <v>2.06</v>
      </c>
      <c r="E16" s="90" t="s">
        <v>202</v>
      </c>
    </row>
    <row r="17" spans="1:5" ht="15.75" customHeight="1" x14ac:dyDescent="0.2">
      <c r="A17" s="53" t="s">
        <v>47</v>
      </c>
      <c r="B17" s="89">
        <v>0</v>
      </c>
      <c r="C17" s="89">
        <v>0.95</v>
      </c>
      <c r="D17" s="90">
        <v>0.25</v>
      </c>
      <c r="E17" s="90" t="s">
        <v>202</v>
      </c>
    </row>
    <row r="18" spans="1:5" ht="15.75" customHeight="1" x14ac:dyDescent="0.2">
      <c r="A18" s="53" t="s">
        <v>175</v>
      </c>
      <c r="B18" s="89">
        <v>0</v>
      </c>
      <c r="C18" s="89">
        <v>0.95</v>
      </c>
      <c r="D18" s="91">
        <f>SUMPRODUCT(('IYCF cost'!$C$2:$E$6)*('IYCF packages'!$C$2:$E$6&lt;&gt;""))</f>
        <v>0</v>
      </c>
      <c r="E18" s="90" t="s">
        <v>202</v>
      </c>
    </row>
    <row r="19" spans="1:5" ht="15.75" customHeight="1" x14ac:dyDescent="0.2">
      <c r="A19" s="53" t="s">
        <v>174</v>
      </c>
      <c r="B19" s="89">
        <v>0</v>
      </c>
      <c r="C19" s="89">
        <v>0.95</v>
      </c>
      <c r="D19" s="91">
        <f>SUMPRODUCT(('IYCF cost'!$C$2:$E$6)*('IYCF packages'!$C$9:$E$13&lt;&gt;""))</f>
        <v>0</v>
      </c>
      <c r="E19" s="90" t="s">
        <v>202</v>
      </c>
    </row>
    <row r="20" spans="1:5" ht="15.75" customHeight="1" x14ac:dyDescent="0.2">
      <c r="A20" s="53" t="s">
        <v>173</v>
      </c>
      <c r="B20" s="89">
        <v>0</v>
      </c>
      <c r="C20" s="89">
        <v>0.95</v>
      </c>
      <c r="D20" s="91">
        <f>SUMPRODUCT(('IYCF cost'!$C$2:$E$6)*('IYCF packages'!$C$16:$E$20&lt;&gt;""))</f>
        <v>0</v>
      </c>
      <c r="E20" s="90" t="s">
        <v>202</v>
      </c>
    </row>
    <row r="21" spans="1:5" ht="15.75" customHeight="1" x14ac:dyDescent="0.2">
      <c r="A21" s="53" t="s">
        <v>197</v>
      </c>
      <c r="B21" s="89">
        <v>0</v>
      </c>
      <c r="C21" s="89">
        <v>0.95</v>
      </c>
      <c r="D21" s="90">
        <v>8.84</v>
      </c>
      <c r="E21" s="90" t="s">
        <v>202</v>
      </c>
    </row>
    <row r="22" spans="1:5" ht="15.75" customHeight="1" x14ac:dyDescent="0.2">
      <c r="A22" s="53" t="s">
        <v>136</v>
      </c>
      <c r="B22" s="89">
        <v>0</v>
      </c>
      <c r="C22" s="89">
        <v>0.95</v>
      </c>
      <c r="D22" s="90">
        <v>50</v>
      </c>
      <c r="E22" s="90" t="s">
        <v>202</v>
      </c>
    </row>
    <row r="23" spans="1:5" ht="15.75" customHeight="1" x14ac:dyDescent="0.2">
      <c r="A23" s="53" t="s">
        <v>34</v>
      </c>
      <c r="B23" s="89">
        <v>0</v>
      </c>
      <c r="C23" s="89">
        <v>0.95</v>
      </c>
      <c r="D23" s="90">
        <v>2.61</v>
      </c>
      <c r="E23" s="90" t="s">
        <v>202</v>
      </c>
    </row>
    <row r="24" spans="1:5" ht="15.75" customHeight="1" x14ac:dyDescent="0.2">
      <c r="A24" s="53" t="s">
        <v>88</v>
      </c>
      <c r="B24" s="89">
        <v>0</v>
      </c>
      <c r="C24" s="89">
        <v>0.95</v>
      </c>
      <c r="D24" s="90">
        <v>1</v>
      </c>
      <c r="E24" s="90" t="s">
        <v>202</v>
      </c>
    </row>
    <row r="25" spans="1:5" ht="15.75" customHeight="1" x14ac:dyDescent="0.2">
      <c r="A25" s="53" t="s">
        <v>87</v>
      </c>
      <c r="B25" s="89">
        <v>0</v>
      </c>
      <c r="C25" s="89">
        <v>0.95</v>
      </c>
      <c r="D25" s="90">
        <v>1</v>
      </c>
      <c r="E25" s="90" t="s">
        <v>202</v>
      </c>
    </row>
    <row r="26" spans="1:5" ht="15.75" customHeight="1" x14ac:dyDescent="0.2">
      <c r="A26" s="53" t="s">
        <v>137</v>
      </c>
      <c r="B26" s="89">
        <v>0</v>
      </c>
      <c r="C26" s="89">
        <v>0.95</v>
      </c>
      <c r="D26" s="90">
        <v>1</v>
      </c>
      <c r="E26" s="90" t="s">
        <v>202</v>
      </c>
    </row>
    <row r="27" spans="1:5" ht="15.75" customHeight="1" x14ac:dyDescent="0.2">
      <c r="A27" s="53" t="s">
        <v>59</v>
      </c>
      <c r="B27" s="89">
        <v>0</v>
      </c>
      <c r="C27" s="89">
        <v>0.95</v>
      </c>
      <c r="D27" s="90">
        <v>2.99</v>
      </c>
      <c r="E27" s="90" t="s">
        <v>202</v>
      </c>
    </row>
    <row r="28" spans="1:5" ht="15.75" customHeight="1" x14ac:dyDescent="0.2">
      <c r="A28" s="53" t="s">
        <v>84</v>
      </c>
      <c r="B28" s="89">
        <v>0</v>
      </c>
      <c r="C28" s="89">
        <v>0.95</v>
      </c>
      <c r="D28" s="90">
        <v>1</v>
      </c>
      <c r="E28" s="90" t="s">
        <v>202</v>
      </c>
    </row>
    <row r="29" spans="1:5" ht="15.75" customHeight="1" x14ac:dyDescent="0.2">
      <c r="A29" s="53" t="s">
        <v>58</v>
      </c>
      <c r="B29" s="89">
        <v>0</v>
      </c>
      <c r="C29" s="89">
        <v>0.95</v>
      </c>
      <c r="D29" s="90">
        <v>48</v>
      </c>
      <c r="E29" s="90" t="s">
        <v>202</v>
      </c>
    </row>
    <row r="30" spans="1:5" ht="15.75" customHeight="1" x14ac:dyDescent="0.2">
      <c r="A30" s="53" t="s">
        <v>67</v>
      </c>
      <c r="B30" s="89">
        <v>0</v>
      </c>
      <c r="C30" s="89">
        <v>0.95</v>
      </c>
      <c r="D30" s="90">
        <v>9.36</v>
      </c>
      <c r="E30" s="90" t="s">
        <v>202</v>
      </c>
    </row>
    <row r="31" spans="1:5" ht="15.75" customHeight="1" x14ac:dyDescent="0.2">
      <c r="A31" s="53" t="s">
        <v>28</v>
      </c>
      <c r="B31" s="89">
        <v>0</v>
      </c>
      <c r="C31" s="89">
        <v>0.95</v>
      </c>
      <c r="D31" s="90">
        <v>0.35</v>
      </c>
      <c r="E31" s="90" t="s">
        <v>202</v>
      </c>
    </row>
    <row r="32" spans="1:5" ht="15.75" customHeight="1" x14ac:dyDescent="0.2">
      <c r="A32" s="53" t="s">
        <v>83</v>
      </c>
      <c r="B32" s="89">
        <v>0</v>
      </c>
      <c r="C32" s="89">
        <v>0.95</v>
      </c>
      <c r="D32" s="90">
        <v>1</v>
      </c>
      <c r="E32" s="90" t="s">
        <v>202</v>
      </c>
    </row>
    <row r="33" spans="1:6" ht="15.75" customHeight="1" x14ac:dyDescent="0.2">
      <c r="A33" s="53" t="s">
        <v>82</v>
      </c>
      <c r="B33" s="89">
        <v>0</v>
      </c>
      <c r="C33" s="89">
        <v>0.95</v>
      </c>
      <c r="D33" s="90">
        <v>2.8</v>
      </c>
      <c r="E33" s="90" t="s">
        <v>202</v>
      </c>
    </row>
    <row r="34" spans="1:6" ht="15.75" customHeight="1" x14ac:dyDescent="0.2">
      <c r="A34" s="53" t="s">
        <v>81</v>
      </c>
      <c r="B34" s="89">
        <v>0</v>
      </c>
      <c r="C34" s="89">
        <v>0.95</v>
      </c>
      <c r="D34" s="90">
        <v>50.26</v>
      </c>
      <c r="E34" s="90" t="s">
        <v>202</v>
      </c>
    </row>
    <row r="35" spans="1:6" ht="15.75" customHeight="1" x14ac:dyDescent="0.2">
      <c r="A35" s="53" t="s">
        <v>79</v>
      </c>
      <c r="B35" s="89">
        <v>0</v>
      </c>
      <c r="C35" s="89">
        <v>0.95</v>
      </c>
      <c r="D35" s="90">
        <v>36.1</v>
      </c>
      <c r="E35" s="90" t="s">
        <v>202</v>
      </c>
    </row>
    <row r="36" spans="1:6" s="36" customFormat="1" ht="15.75" customHeight="1" x14ac:dyDescent="0.2">
      <c r="A36" s="53" t="s">
        <v>80</v>
      </c>
      <c r="B36" s="89">
        <v>0</v>
      </c>
      <c r="C36" s="89">
        <v>0.95</v>
      </c>
      <c r="D36" s="90">
        <v>231.85</v>
      </c>
      <c r="E36" s="90" t="s">
        <v>202</v>
      </c>
      <c r="F36" s="35"/>
    </row>
    <row r="37" spans="1:6" ht="15.75" customHeight="1" x14ac:dyDescent="0.2">
      <c r="A37" s="53" t="s">
        <v>85</v>
      </c>
      <c r="B37" s="89">
        <v>0</v>
      </c>
      <c r="C37" s="89">
        <v>0.95</v>
      </c>
      <c r="D37" s="90">
        <v>1.5</v>
      </c>
      <c r="E37" s="90" t="s">
        <v>202</v>
      </c>
    </row>
    <row r="38" spans="1:6" ht="15.75" customHeight="1" x14ac:dyDescent="0.2">
      <c r="A38" s="53" t="s">
        <v>60</v>
      </c>
      <c r="B38" s="89">
        <v>0</v>
      </c>
      <c r="C38" s="89">
        <v>0.95</v>
      </c>
      <c r="D38" s="90">
        <v>1</v>
      </c>
      <c r="E38" s="90" t="s">
        <v>202</v>
      </c>
    </row>
    <row r="39" spans="1:6" ht="15.75" customHeight="1" x14ac:dyDescent="0.2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2018-11-19T09:03:46Z</dcterms:modified>
</cp:coreProperties>
</file>