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44619FC7-056B-B440-9479-D0D5825D576E}" xr6:coauthVersionLast="31" xr6:coauthVersionMax="31" xr10:uidLastSave="{00000000-0000-0000-0000-000000000000}"/>
  <bookViews>
    <workbookView xWindow="0" yWindow="460" windowWidth="20740" windowHeight="11760" tabRatio="883" firstSheet="4" activeTab="7" xr2:uid="{00000000-000D-0000-FFFF-FFFF00000000}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7" l="1"/>
  <c r="E6" i="7"/>
  <c r="D6" i="7"/>
  <c r="D40" i="20" s="1"/>
  <c r="C6" i="7"/>
  <c r="B6" i="7"/>
  <c r="F5" i="7"/>
  <c r="E5" i="7"/>
  <c r="D39" i="20" s="1"/>
  <c r="D5" i="7"/>
  <c r="C5" i="7"/>
  <c r="B5" i="7"/>
  <c r="G3" i="5"/>
  <c r="D3" i="5"/>
  <c r="C3" i="5"/>
  <c r="E9" i="5"/>
  <c r="D9" i="5"/>
  <c r="G2" i="5"/>
  <c r="F2" i="5"/>
  <c r="F3" i="5" s="1"/>
  <c r="E2" i="5"/>
  <c r="E3" i="5" s="1"/>
  <c r="D2" i="5"/>
  <c r="C2" i="5"/>
  <c r="G8" i="5"/>
  <c r="G9" i="5" s="1"/>
  <c r="F8" i="5"/>
  <c r="F9" i="5" s="1"/>
  <c r="E8" i="5"/>
  <c r="D8" i="5"/>
  <c r="C8" i="5"/>
  <c r="C9" i="5" s="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D7" i="20"/>
  <c r="C1" i="43"/>
  <c r="C2" i="35"/>
  <c r="C3" i="35"/>
  <c r="C4" i="35"/>
  <c r="C5" i="35"/>
  <c r="C6" i="35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/>
  <c r="C12" i="1"/>
  <c r="N37" i="21" s="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/>
  <c r="F1" i="43"/>
  <c r="G1" i="43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E2" i="34"/>
  <c r="D6" i="20" s="1"/>
  <c r="E3" i="34"/>
  <c r="E4" i="34"/>
  <c r="E5" i="34"/>
  <c r="E6" i="34"/>
  <c r="E7" i="34"/>
  <c r="E8" i="34"/>
  <c r="E9" i="34"/>
  <c r="E10" i="34"/>
  <c r="H3" i="2"/>
  <c r="K3" i="2" s="1"/>
  <c r="H4" i="2"/>
  <c r="J4" i="2"/>
  <c r="H5" i="2"/>
  <c r="K5" i="2" s="1"/>
  <c r="I5" i="2"/>
  <c r="H6" i="2"/>
  <c r="K6" i="2" s="1"/>
  <c r="H7" i="2"/>
  <c r="K7" i="2" s="1"/>
  <c r="I7" i="2"/>
  <c r="H8" i="2"/>
  <c r="I8" i="2"/>
  <c r="K8" i="2"/>
  <c r="H9" i="2"/>
  <c r="I9" i="2"/>
  <c r="K9" i="2"/>
  <c r="H10" i="2"/>
  <c r="J10" i="2" s="1"/>
  <c r="H11" i="2"/>
  <c r="H12" i="2"/>
  <c r="J12" i="2" s="1"/>
  <c r="I12" i="2"/>
  <c r="K12" i="2"/>
  <c r="H13" i="2"/>
  <c r="I13" i="2"/>
  <c r="K13" i="2"/>
  <c r="H14" i="2"/>
  <c r="J14" i="2" s="1"/>
  <c r="H15" i="2"/>
  <c r="I15" i="2"/>
  <c r="K15" i="2"/>
  <c r="H2" i="2"/>
  <c r="K2" i="2" s="1"/>
  <c r="I2" i="2"/>
  <c r="C6" i="1" s="1"/>
  <c r="I3" i="2"/>
  <c r="I4" i="2"/>
  <c r="K4" i="2"/>
  <c r="I6" i="2"/>
  <c r="I10" i="2"/>
  <c r="I11" i="2"/>
  <c r="K11" i="2" s="1"/>
  <c r="I14" i="2"/>
  <c r="J3" i="2"/>
  <c r="J11" i="2"/>
  <c r="J15" i="2"/>
  <c r="J8" i="2"/>
  <c r="J13" i="2"/>
  <c r="J9" i="2"/>
  <c r="J5" i="2"/>
  <c r="C47" i="1" l="1"/>
  <c r="C41" i="1" s="1"/>
  <c r="C49" i="1"/>
  <c r="C43" i="1" s="1"/>
  <c r="C48" i="1"/>
  <c r="C42" i="1" s="1"/>
  <c r="C46" i="1"/>
  <c r="C40" i="1" s="1"/>
  <c r="K10" i="2"/>
  <c r="L37" i="21"/>
  <c r="K14" i="2"/>
  <c r="J2" i="2"/>
  <c r="M37" i="21"/>
  <c r="J7" i="2"/>
  <c r="J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D31101F7-04AD-B94B-8591-3E83DB6EC31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BB4868E8-F21F-E54A-8E07-5A2E2BE9588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</authors>
  <commentList>
    <comment ref="A6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00000000-0006-0000-0A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00000000-0006-0000-0A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00000000-0006-0000-0A00-000004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00000000-0006-0000-0A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A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A00-000007000000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 xr:uid="{00000000-0006-0000-0A00-00000A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00000000-0006-0000-0D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00000000-0006-0000-0D00-000002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00000000-0006-0000-0D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00000000-0006-0000-0F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1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10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10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10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10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1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10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10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10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10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10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10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10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10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10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10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10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10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10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10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00000000-0006-0000-10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1000-00001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1000-000017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1000-00001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00000000-0006-0000-1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00000000-0006-0000-12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0000000-0006-0000-1200-000003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00000000-0006-0000-1200-00000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2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2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2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00000000-0006-0000-1200-000008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3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5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 xr:uid="{00000000-0006-0000-16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 xr:uid="{00000000-0006-0000-16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 xr:uid="{00000000-0006-0000-16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 xr:uid="{00000000-0006-0000-1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 xr:uid="{00000000-0006-0000-1600-000007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>Rowan</author>
    <author xml:space="preserve"> Janka Petravic</author>
  </authors>
  <commentList>
    <comment ref="B5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 xr:uid="{00000000-0006-0000-00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 xr:uid="{00000000-0006-0000-0000-000003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 xr:uid="{00000000-0006-0000-0000-000004000000}">
      <text>
        <r>
          <rPr>
            <sz val="9"/>
            <color indexed="81"/>
            <rFont val="Tahoma"/>
            <family val="2"/>
          </rPr>
          <t xml:space="preserve"> Janka Petravic:
Regional data  N/A, calculated from DHS wealth quintiles_x000D_
_x000D_
</t>
        </r>
      </text>
    </comment>
    <comment ref="B19" authorId="0" shapeId="0" xr:uid="{00000000-0006-0000-0000-000005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 xr:uid="{00000000-0006-0000-0000-00000E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 xr:uid="{00000000-0006-0000-0000-00000F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8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8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8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8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8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8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00000000-0006-0000-1B00-00000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00000000-0006-0000-1B00-00000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00000000-0006-0000-1B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00000000-0006-0000-1B00-00000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00000000-0006-0000-1B00-000005000000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00000000-0006-0000-1B00-000006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00000000-0006-0000-1B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00000000-0006-0000-1B00-000008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B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00000000-0006-0000-1B00-00000A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B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00000000-0006-0000-1B00-00000C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0000000-0006-0000-1B00-00000D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B00-00000E000000}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</t>
        </r>
      </text>
    </comment>
    <comment ref="B28" authorId="3" shapeId="0" xr:uid="{00000000-0006-0000-1B00-00000F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00000000-0006-0000-1B00-000010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00000000-0006-0000-1B00-000011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00000000-0006-0000-1B00-000012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 xr:uid="{00000000-0006-0000-1B00-00001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 xr:uid="{00000000-0006-0000-1B00-000014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00000000-0006-0000-1B00-000015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00000000-0006-0000-1B00-000016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00000000-0006-0000-1B00-000017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00000000-0006-0000-1B00-00001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00000000-0006-0000-1B00-00001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00000000-0006-0000-1B00-00001A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00000000-0006-0000-1B00-00001B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00000000-0006-0000-1C00-000001000000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D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A2" authorId="0" shapeId="0" xr:uid="{00000000-0006-0000-0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 xr:uid="{00000000-0006-0000-04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4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Sam</author>
  </authors>
  <commentList>
    <comment ref="A1" authorId="0" shapeId="0" xr:uid="{00000000-0006-0000-05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 xr:uid="{00000000-0006-0000-0500-000002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00000000-0006-0000-06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6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600-000003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00000000-0006-0000-06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00000000-0006-0000-06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00000000-0006-0000-06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00000000-0006-0000-06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600-000008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00000000-0006-0000-0600-000009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00000000-0006-0000-0600-00000A000000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00000000-0006-0000-0600-00000B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00000000-0006-0000-0600-00000C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8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8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<sst xmlns="http://schemas.openxmlformats.org/spreadsheetml/2006/main" count="1425" uniqueCount="275">
  <si>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</si>
  <si>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</si>
  <si>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</si>
  <si>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</si>
  <si>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</si>
  <si>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</si>
  <si>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</si>
  <si>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</si>
  <si>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</si>
  <si>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</si>
  <si>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</si>
  <si>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</si>
  <si>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</si>
  <si>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</si>
  <si>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</si>
  <si>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</si>
  <si>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</si>
  <si>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</si>
  <si>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</si>
  <si>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</si>
  <si>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</si>
  <si>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</si>
  <si>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</si>
  <si>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</si>
  <si>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</si>
  <si>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</si>
  <si>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</si>
  <si>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</si>
  <si>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</si>
  <si>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</si>
  <si>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</si>
  <si>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</si>
  <si>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</si>
  <si>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</si>
  <si>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</si>
  <si>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</si>
  <si>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</si>
  <si>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</si>
  <si>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</si>
  <si>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</si>
  <si>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</si>
  <si>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</si>
  <si>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</si>
  <si>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</si>
  <si>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</si>
  <si>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</si>
  <si>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</si>
  <si>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</si>
  <si>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</si>
  <si>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</si>
  <si>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</si>
  <si>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</si>
  <si>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</si>
  <si>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</si>
  <si>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</si>
  <si>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</si>
  <si>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</si>
  <si>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</si>
  <si>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</si>
  <si>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</si>
  <si>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</si>
  <si>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</si>
  <si>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</si>
  <si>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</si>
  <si>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</si>
  <si>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</si>
  <si>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</si>
  <si>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</si>
  <si>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</si>
  <si>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</si>
  <si>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</si>
  <si>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</si>
  <si>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</si>
  <si>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</si>
  <si>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</si>
  <si>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</si>
  <si>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</si>
  <si>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</si>
  <si>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</si>
  <si>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</si>
  <si>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</si>
  <si>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</si>
  <si>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</si>
  <si>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</si>
  <si>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</si>
  <si>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</si>
  <si>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</si>
  <si>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</si>
  <si>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</si>
  <si>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</si>
  <si>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</si>
  <si>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</si>
  <si>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</si>
  <si>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</si>
  <si>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</si>
  <si>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</si>
  <si>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</si>
  <si>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</si>
  <si>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</si>
  <si>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</si>
  <si>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</si>
  <si>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</si>
  <si>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</si>
  <si>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</si>
  <si>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</si>
  <si>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</si>
  <si>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</si>
  <si>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</si>
  <si>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</si>
  <si>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</si>
  <si>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</si>
  <si>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</si>
  <si>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</si>
  <si>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</si>
  <si>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</si>
  <si>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</si>
  <si>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</si>
  <si>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</si>
  <si>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</si>
  <si>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</si>
  <si>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</si>
  <si>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</si>
  <si>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</si>
  <si>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</si>
  <si>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</si>
  <si>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</si>
  <si>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</si>
  <si>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</si>
  <si>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</si>
  <si>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</si>
  <si>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</si>
  <si>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</si>
  <si>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</si>
  <si>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</si>
  <si>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</si>
  <si>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</si>
  <si>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</si>
  <si>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</si>
  <si>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</si>
  <si>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</si>
  <si>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</si>
  <si>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</si>
  <si>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</si>
  <si>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</si>
  <si>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</si>
  <si>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</si>
  <si>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</si>
  <si>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</si>
  <si>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</si>
  <si>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</si>
  <si>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</si>
  <si>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</si>
  <si>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</si>
  <si>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</si>
  <si>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</si>
  <si>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</si>
  <si>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</si>
  <si>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</si>
  <si>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</si>
  <si>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</si>
  <si>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</si>
  <si>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</si>
  <si>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</si>
  <si>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</si>
  <si>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</si>
  <si>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</si>
  <si>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</si>
  <si>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</si>
  <si>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</si>
  <si>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</si>
  <si>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</si>
  <si>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</si>
  <si>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</si>
  <si>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</si>
  <si>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</si>
  <si>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</si>
  <si>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</si>
  <si>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</si>
  <si>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</si>
  <si>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</si>
  <si>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</si>
  <si>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</si>
  <si>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</si>
  <si>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</si>
  <si>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</si>
  <si>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</si>
  <si>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</si>
  <si>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</si>
  <si>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</si>
  <si>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</si>
  <si>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</si>
  <si>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</si>
  <si>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</si>
  <si>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</si>
  <si>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</si>
  <si>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</si>
  <si>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</si>
  <si>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</si>
  <si>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</si>
  <si>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</si>
  <si>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</si>
  <si>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</si>
  <si>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</si>
  <si>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</si>
  <si>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</si>
  <si>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</si>
  <si>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</si>
  <si>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</si>
  <si>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</si>
  <si>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</si>
  <si>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</si>
  <si>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</si>
  <si>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</si>
  <si>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</si>
  <si>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</si>
  <si>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</si>
  <si>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</si>
  <si>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</si>
  <si>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</si>
  <si>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</si>
  <si>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</si>
  <si>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</si>
  <si>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</si>
  <si>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</si>
  <si>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</si>
  <si>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</si>
  <si>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</si>
  <si>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</si>
  <si>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</si>
  <si>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</si>
  <si>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</si>
  <si>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</si>
  <si>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</si>
  <si>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</si>
  <si>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</si>
  <si>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</si>
  <si>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</si>
  <si>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</si>
  <si>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</si>
  <si>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</si>
  <si>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</si>
  <si>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</si>
  <si>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</si>
  <si>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</si>
  <si>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</si>
  <si>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</si>
  <si>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</si>
  <si>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</si>
  <si>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</si>
  <si>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</si>
  <si>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</si>
  <si>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</si>
  <si>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</si>
  <si>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</si>
  <si>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</si>
  <si>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</si>
  <si>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</si>
  <si>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</si>
  <si>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</si>
  <si>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</si>
  <si>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</si>
  <si>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</si>
  <si>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</si>
  <si>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</si>
  <si>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</si>
  <si>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</si>
  <si>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</si>
  <si>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</si>
  <si>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</si>
  <si>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</si>
  <si>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</si>
  <si>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Kangaroo mother care</t>
  </si>
  <si>
    <t>Value</t>
  </si>
  <si>
    <t>Current expenditure</t>
  </si>
  <si>
    <t>Available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</si>
</sst>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61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9" fontId="0" fillId="0" borderId="0" xfId="10" applyFont="1" applyAlignment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739" applyFont="1" applyAlignment="1"/>
    <xf numFmtId="0" fontId="4" fillId="0" borderId="0" xfId="739" applyFont="1" applyAlignment="1"/>
    <xf numFmtId="164" fontId="0" fillId="0" borderId="1" xfId="0" applyNumberFormat="1" applyBorder="1"/>
    <xf numFmtId="11" fontId="4" fillId="0" borderId="0" xfId="739" applyNumberFormat="1" applyFont="1" applyAlignment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00000000-0005-0000-0000-0000E2020000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5C38-8704-D140-BA6D-290B3A1C68D7}">
  <sheetPr>
    <tabColor theme="7" tint="-0.249977111117893"/>
  </sheetPr>
  <dimension ref="A1:B3"/>
  <sheetViews>
    <sheetView workbookViewId="0">
      <selection activeCell="B2" sqref="B2"/>
    </sheetView>
  </sheetViews>
  <sheetFormatPr baseColWidth="10" defaultRowHeight="13" x14ac:dyDescent="0.15"/>
  <cols>
    <col min="1" max="1" width="17.5" style="157" bestFit="1" customWidth="1"/>
    <col min="2" max="2" width="14.83203125" style="157" bestFit="1" customWidth="1"/>
    <col min="3" max="16384" width="10.83203125" style="157"/>
  </cols>
  <sheetData>
    <row r="1" spans="1:2" x14ac:dyDescent="0.15">
      <c r="A1" s="156" t="s">
        <v>253</v>
      </c>
      <c r="B1" s="156" t="s">
        <v>272</v>
      </c>
    </row>
    <row r="2" spans="1:2" x14ac:dyDescent="0.15">
      <c r="A2" s="156" t="s">
        <v>273</v>
      </c>
      <c r="B2" s="158"/>
    </row>
    <row r="3" spans="1:2" x14ac:dyDescent="0.15">
      <c r="A3" s="156" t="s">
        <v>274</v>
      </c>
      <c r="B3" s="15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8"/>
  <sheetViews>
    <sheetView zoomScale="150" workbookViewId="0">
      <selection activeCell="B12" sqref="B12:F19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48">
        <f>1-D2-E2-F2</f>
        <v>0.81043023255813951</v>
      </c>
      <c r="D2" s="149">
        <v>0.11035174418604651</v>
      </c>
      <c r="E2" s="149">
        <v>6.6487790697674423E-2</v>
      </c>
      <c r="F2" s="149">
        <v>1.2730232558139536E-2</v>
      </c>
    </row>
    <row r="3" spans="1:6" ht="15.75" customHeight="1" x14ac:dyDescent="0.15">
      <c r="A3" s="10"/>
      <c r="C3" s="138"/>
      <c r="D3" s="139"/>
      <c r="E3" s="139"/>
      <c r="F3" s="139"/>
    </row>
    <row r="4" spans="1:6" ht="15.75" customHeight="1" x14ac:dyDescent="0.15">
      <c r="A4" s="10"/>
      <c r="C4" s="138"/>
      <c r="D4" s="139"/>
      <c r="E4" s="139"/>
      <c r="F4" s="139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15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15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15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15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15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15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15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15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15">
      <c r="B32" s="63"/>
      <c r="C32" s="67"/>
      <c r="D32" s="67"/>
      <c r="E32" s="67"/>
      <c r="F32" s="67"/>
      <c r="G32" s="68"/>
    </row>
    <row r="33" spans="1:7" ht="15.75" customHeight="1" x14ac:dyDescent="0.15">
      <c r="C33" s="68"/>
      <c r="D33" s="68"/>
      <c r="E33" s="68"/>
      <c r="F33" s="68"/>
      <c r="G33" s="68"/>
    </row>
    <row r="34" spans="1:7" ht="15.75" customHeight="1" x14ac:dyDescent="0.15">
      <c r="B34" s="10"/>
      <c r="C34" s="69"/>
      <c r="D34" s="69"/>
      <c r="E34" s="69"/>
      <c r="F34" s="69"/>
      <c r="G34" s="68"/>
    </row>
    <row r="35" spans="1:7" ht="15.75" customHeight="1" x14ac:dyDescent="0.15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15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15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15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G25"/>
  <sheetViews>
    <sheetView workbookViewId="0">
      <selection activeCell="A18" sqref="A18:G18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6" x14ac:dyDescent="0.2">
      <c r="A18" s="151" t="s">
        <v>233</v>
      </c>
      <c r="B18" s="152" t="s">
        <v>271</v>
      </c>
      <c r="C18" s="153">
        <v>1.5</v>
      </c>
      <c r="D18" s="153">
        <v>1.39</v>
      </c>
      <c r="E18" s="152">
        <v>1</v>
      </c>
      <c r="F18" s="152">
        <v>1</v>
      </c>
      <c r="G18" s="152">
        <v>1</v>
      </c>
    </row>
    <row r="19" spans="1:7" ht="14" customHeight="1" x14ac:dyDescent="0.15"/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15">
      <c r="A2" s="10" t="s">
        <v>153</v>
      </c>
      <c r="B2" s="160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15">
      <c r="B3" s="160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15">
      <c r="B4" s="160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15">
      <c r="B5" s="160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15">
      <c r="B6" s="160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15">
      <c r="B7" s="160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15">
      <c r="B8" s="160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15">
      <c r="B9" s="160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15">
      <c r="B10" s="160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15">
      <c r="B11" s="160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15">
      <c r="B12" s="160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15">
      <c r="B13" s="160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15">
      <c r="B14" s="160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15">
      <c r="B15" s="160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15">
      <c r="B16" s="160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15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15">
      <c r="D18" s="39"/>
      <c r="E18" s="39"/>
      <c r="F18" s="39"/>
      <c r="G18" s="39"/>
      <c r="H18" s="39"/>
    </row>
    <row r="19" spans="1:8" x14ac:dyDescent="0.15">
      <c r="A19" s="41" t="s">
        <v>154</v>
      </c>
      <c r="B19" s="160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15">
      <c r="B20" s="160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15">
      <c r="B21" s="160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15">
      <c r="B22" s="160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15">
      <c r="B23" s="160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15">
      <c r="B24" s="160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15">
      <c r="B25" s="160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15">
      <c r="B26" s="160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15">
      <c r="B27" s="160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15">
      <c r="B28" s="160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15">
      <c r="B29" s="160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15">
      <c r="B30" s="160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15">
      <c r="B31" s="160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15">
      <c r="B32" s="160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15">
      <c r="B33" s="160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15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15">
      <c r="A36" s="10" t="s">
        <v>183</v>
      </c>
      <c r="B36" s="160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15">
      <c r="B37" s="160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15">
      <c r="B38" s="160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15">
      <c r="B39" s="160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15">
      <c r="B40" s="160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15">
      <c r="B41" s="160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15">
      <c r="B42" s="160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15">
      <c r="B43" s="160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15">
      <c r="B44" s="160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15">
      <c r="B45" s="160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15">
      <c r="B46" s="160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15">
      <c r="B47" s="160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15">
      <c r="B48" s="160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15">
      <c r="B49" s="160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15">
      <c r="B50" s="160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15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zoomScale="133" workbookViewId="0">
      <selection activeCell="D10" sqref="D10"/>
    </sheetView>
  </sheetViews>
  <sheetFormatPr baseColWidth="10" defaultColWidth="11.5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2" t="s">
        <v>157</v>
      </c>
      <c r="B2" s="53" t="s">
        <v>72</v>
      </c>
      <c r="C2" s="53"/>
      <c r="D2" s="53"/>
      <c r="E2" s="54"/>
    </row>
    <row r="3" spans="1:5" x14ac:dyDescent="0.15">
      <c r="A3" s="55"/>
      <c r="B3" s="56" t="s">
        <v>6</v>
      </c>
      <c r="C3" s="56"/>
      <c r="D3" s="56" t="s">
        <v>161</v>
      </c>
      <c r="E3" s="57"/>
    </row>
    <row r="4" spans="1:5" x14ac:dyDescent="0.15">
      <c r="A4" s="55"/>
      <c r="B4" s="56" t="s">
        <v>7</v>
      </c>
      <c r="C4" s="56"/>
      <c r="D4" s="56" t="s">
        <v>161</v>
      </c>
      <c r="E4" s="57"/>
    </row>
    <row r="5" spans="1:5" x14ac:dyDescent="0.15">
      <c r="A5" s="55"/>
      <c r="B5" s="56" t="s">
        <v>8</v>
      </c>
      <c r="C5" s="56"/>
      <c r="D5" s="56" t="s">
        <v>161</v>
      </c>
      <c r="E5" s="57"/>
    </row>
    <row r="6" spans="1:5" x14ac:dyDescent="0.15">
      <c r="A6" s="55"/>
      <c r="B6" s="56" t="s">
        <v>9</v>
      </c>
      <c r="C6" s="56"/>
      <c r="D6" s="79" t="s">
        <v>161</v>
      </c>
      <c r="E6" s="57"/>
    </row>
    <row r="7" spans="1:5" x14ac:dyDescent="0.15">
      <c r="A7" s="58"/>
      <c r="B7" s="59" t="s">
        <v>94</v>
      </c>
      <c r="C7" s="60"/>
      <c r="D7" s="60"/>
      <c r="E7" s="61"/>
    </row>
    <row r="9" spans="1:5" x14ac:dyDescent="0.15">
      <c r="A9" s="52" t="s">
        <v>158</v>
      </c>
      <c r="B9" s="53" t="s">
        <v>72</v>
      </c>
      <c r="C9" s="53"/>
      <c r="D9" s="53"/>
      <c r="E9" s="54"/>
    </row>
    <row r="10" spans="1:5" x14ac:dyDescent="0.15">
      <c r="A10" s="55"/>
      <c r="B10" s="56" t="s">
        <v>6</v>
      </c>
      <c r="C10" s="56"/>
      <c r="D10" s="56"/>
      <c r="E10" s="57"/>
    </row>
    <row r="11" spans="1:5" x14ac:dyDescent="0.15">
      <c r="A11" s="55"/>
      <c r="B11" s="56" t="s">
        <v>7</v>
      </c>
      <c r="C11" s="56"/>
      <c r="D11" s="56"/>
      <c r="E11" s="57"/>
    </row>
    <row r="12" spans="1:5" x14ac:dyDescent="0.15">
      <c r="A12" s="55"/>
      <c r="B12" s="56" t="s">
        <v>8</v>
      </c>
      <c r="C12" s="56"/>
      <c r="D12" s="56"/>
      <c r="E12" s="57"/>
    </row>
    <row r="13" spans="1:5" x14ac:dyDescent="0.15">
      <c r="A13" s="55"/>
      <c r="B13" s="56" t="s">
        <v>9</v>
      </c>
      <c r="C13" s="56"/>
      <c r="D13" s="56"/>
      <c r="E13" s="57"/>
    </row>
    <row r="14" spans="1:5" x14ac:dyDescent="0.15">
      <c r="A14" s="58"/>
      <c r="B14" s="59" t="s">
        <v>94</v>
      </c>
      <c r="C14" s="60"/>
      <c r="D14" s="60"/>
      <c r="E14" s="61"/>
    </row>
    <row r="16" spans="1:5" x14ac:dyDescent="0.15">
      <c r="A16" s="52" t="s">
        <v>159</v>
      </c>
      <c r="B16" s="53" t="s">
        <v>72</v>
      </c>
      <c r="C16" s="53"/>
      <c r="D16" s="53"/>
      <c r="E16" s="54"/>
    </row>
    <row r="17" spans="1:5" x14ac:dyDescent="0.15">
      <c r="A17" s="55"/>
      <c r="B17" s="56" t="s">
        <v>6</v>
      </c>
      <c r="C17" s="56"/>
      <c r="D17" s="56"/>
      <c r="E17" s="57"/>
    </row>
    <row r="18" spans="1:5" x14ac:dyDescent="0.15">
      <c r="A18" s="55"/>
      <c r="B18" s="56" t="s">
        <v>7</v>
      </c>
      <c r="C18" s="56"/>
      <c r="D18" s="56"/>
      <c r="E18" s="57"/>
    </row>
    <row r="19" spans="1:5" x14ac:dyDescent="0.15">
      <c r="A19" s="55"/>
      <c r="B19" s="56" t="s">
        <v>8</v>
      </c>
      <c r="C19" s="56"/>
      <c r="D19" s="56"/>
      <c r="E19" s="57"/>
    </row>
    <row r="20" spans="1:5" x14ac:dyDescent="0.15">
      <c r="A20" s="55"/>
      <c r="B20" s="56" t="s">
        <v>9</v>
      </c>
      <c r="C20" s="56"/>
      <c r="D20" s="56"/>
      <c r="E20" s="57"/>
    </row>
    <row r="21" spans="1:5" x14ac:dyDescent="0.15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0.40899999999999997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0.29399999999999998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0.29399999999999998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0.29399999999999998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0.29399999999999998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15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15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15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ColWidth="11.5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15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49" zoomScale="150" workbookViewId="0">
      <selection activeCell="C52" sqref="C52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89" t="s">
        <v>0</v>
      </c>
      <c r="C2" s="13">
        <v>2017</v>
      </c>
    </row>
    <row r="3" spans="1:3" ht="15.75" customHeight="1" x14ac:dyDescent="0.15">
      <c r="B3" s="4" t="s">
        <v>1</v>
      </c>
      <c r="C3" s="132">
        <v>44075.145055396191</v>
      </c>
    </row>
    <row r="4" spans="1:3" ht="15.75" customHeight="1" x14ac:dyDescent="0.15">
      <c r="B4" s="4" t="s">
        <v>3</v>
      </c>
      <c r="C4" s="132">
        <v>11549.61005434931</v>
      </c>
    </row>
    <row r="5" spans="1:3" ht="15.75" customHeight="1" x14ac:dyDescent="0.15">
      <c r="B5" s="18" t="s">
        <v>102</v>
      </c>
      <c r="C5" s="133" t="s">
        <v>257</v>
      </c>
    </row>
    <row r="6" spans="1:3" ht="15.75" customHeight="1" x14ac:dyDescent="0.15">
      <c r="B6" s="4" t="s">
        <v>4</v>
      </c>
      <c r="C6" s="132">
        <f>'Demographic projections'!I2</f>
        <v>13883.988759539629</v>
      </c>
    </row>
    <row r="7" spans="1:3" ht="15.75" customHeight="1" x14ac:dyDescent="0.15">
      <c r="B7" s="18" t="s">
        <v>65</v>
      </c>
      <c r="C7" s="95">
        <v>0.56000000000000005</v>
      </c>
    </row>
    <row r="8" spans="1:3" ht="15.75" customHeight="1" x14ac:dyDescent="0.15">
      <c r="B8" s="4" t="s">
        <v>64</v>
      </c>
      <c r="C8" s="13">
        <v>7.7189996838569641E-2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0.40899999999999997</v>
      </c>
    </row>
    <row r="11" spans="1:3" ht="15.75" customHeight="1" x14ac:dyDescent="0.15">
      <c r="B11" s="4" t="s">
        <v>174</v>
      </c>
      <c r="C11" s="22">
        <v>0.29399999999999998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7">
        <v>0.2</v>
      </c>
    </row>
    <row r="16" spans="1:3" ht="15.75" customHeight="1" x14ac:dyDescent="0.15">
      <c r="B16" s="4"/>
      <c r="C16" s="128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89" t="s">
        <v>267</v>
      </c>
      <c r="C19" s="13">
        <v>4.08</v>
      </c>
    </row>
    <row r="20" spans="1:3" ht="15.75" customHeight="1" x14ac:dyDescent="0.15">
      <c r="B20" s="11" t="s">
        <v>103</v>
      </c>
      <c r="C20" s="129" t="s">
        <v>257</v>
      </c>
    </row>
    <row r="21" spans="1:3" ht="15.75" customHeight="1" x14ac:dyDescent="0.15">
      <c r="B21" s="11" t="s">
        <v>104</v>
      </c>
      <c r="C21" s="129" t="s">
        <v>257</v>
      </c>
    </row>
    <row r="22" spans="1:3" ht="15.75" customHeight="1" x14ac:dyDescent="0.15">
      <c r="B22" s="89" t="s">
        <v>268</v>
      </c>
      <c r="C22" s="13">
        <v>19</v>
      </c>
    </row>
    <row r="23" spans="1:3" ht="15.75" customHeight="1" x14ac:dyDescent="0.15">
      <c r="B23" s="89" t="s">
        <v>269</v>
      </c>
      <c r="C23" s="13">
        <v>37</v>
      </c>
    </row>
    <row r="24" spans="1:3" ht="15.75" customHeight="1" x14ac:dyDescent="0.15">
      <c r="B24" s="89" t="s">
        <v>270</v>
      </c>
      <c r="C24" s="13">
        <v>54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4"/>
    </row>
    <row r="34" spans="1:5" ht="15.75" customHeight="1" x14ac:dyDescent="0.2">
      <c r="A34" s="10" t="s">
        <v>101</v>
      </c>
      <c r="B34" s="90" t="s">
        <v>107</v>
      </c>
      <c r="C34" s="14">
        <v>10111.35641047336</v>
      </c>
      <c r="D34" s="91"/>
      <c r="E34" s="92"/>
    </row>
    <row r="35" spans="1:5" ht="15" customHeight="1" x14ac:dyDescent="0.2">
      <c r="B35" s="90" t="s">
        <v>108</v>
      </c>
      <c r="C35" s="14">
        <v>16253.964063561032</v>
      </c>
      <c r="D35" s="91"/>
      <c r="E35" s="91"/>
    </row>
    <row r="36" spans="1:5" ht="15.75" customHeight="1" x14ac:dyDescent="0.2">
      <c r="B36" s="90" t="s">
        <v>109</v>
      </c>
      <c r="C36" s="14">
        <v>11455.23517261441</v>
      </c>
      <c r="D36" s="91"/>
    </row>
    <row r="37" spans="1:5" ht="15.75" customHeight="1" x14ac:dyDescent="0.2">
      <c r="B37" s="90" t="s">
        <v>110</v>
      </c>
      <c r="C37" s="14">
        <v>7162.4086294579665</v>
      </c>
      <c r="D37" s="91"/>
    </row>
    <row r="38" spans="1:5" ht="15.75" customHeight="1" x14ac:dyDescent="0.2">
      <c r="B38" s="90"/>
      <c r="C38" s="93"/>
      <c r="D38" s="91"/>
    </row>
    <row r="39" spans="1:5" ht="15.75" customHeight="1" x14ac:dyDescent="0.2">
      <c r="B39" s="90"/>
      <c r="C39" s="93"/>
      <c r="D39" s="91"/>
    </row>
    <row r="40" spans="1:5" ht="15.75" customHeight="1" x14ac:dyDescent="0.2">
      <c r="A40" s="10" t="s">
        <v>214</v>
      </c>
      <c r="B40" s="90" t="s">
        <v>107</v>
      </c>
      <c r="C40" s="130">
        <f>C34-C46</f>
        <v>8347.4617846223191</v>
      </c>
      <c r="D40" s="91"/>
      <c r="E40" s="92"/>
    </row>
    <row r="41" spans="1:5" ht="15" customHeight="1" x14ac:dyDescent="0.2">
      <c r="B41" s="90" t="s">
        <v>108</v>
      </c>
      <c r="C41" s="130">
        <f>C35-C47</f>
        <v>9973.4301684853581</v>
      </c>
      <c r="D41" s="91"/>
      <c r="E41" s="91"/>
    </row>
    <row r="42" spans="1:5" ht="15.75" customHeight="1" x14ac:dyDescent="0.2">
      <c r="B42" s="90" t="s">
        <v>109</v>
      </c>
      <c r="C42" s="130">
        <f t="shared" ref="C42:C43" si="0">C36-C48</f>
        <v>6818.3303607181142</v>
      </c>
      <c r="D42" s="91"/>
    </row>
    <row r="43" spans="1:5" ht="15.75" customHeight="1" x14ac:dyDescent="0.2">
      <c r="B43" s="90" t="s">
        <v>110</v>
      </c>
      <c r="C43" s="130">
        <f t="shared" si="0"/>
        <v>5959.7532027413481</v>
      </c>
      <c r="D43" s="91"/>
    </row>
    <row r="44" spans="1:5" ht="15.75" customHeight="1" x14ac:dyDescent="0.2">
      <c r="B44" s="90"/>
      <c r="C44" s="26"/>
      <c r="D44" s="91"/>
    </row>
    <row r="45" spans="1:5" ht="15" customHeight="1" x14ac:dyDescent="0.2">
      <c r="B45" s="90"/>
      <c r="C45" s="26"/>
    </row>
    <row r="46" spans="1:5" ht="15.75" customHeight="1" x14ac:dyDescent="0.2">
      <c r="A46" s="10" t="s">
        <v>215</v>
      </c>
      <c r="B46" s="90" t="s">
        <v>111</v>
      </c>
      <c r="C46" s="131">
        <f>C52*C$6</f>
        <v>1763.8946258510405</v>
      </c>
    </row>
    <row r="47" spans="1:5" ht="15.75" customHeight="1" x14ac:dyDescent="0.2">
      <c r="B47" s="90" t="s">
        <v>112</v>
      </c>
      <c r="C47" s="131">
        <f t="shared" ref="C47:C49" si="1">C53*C$6</f>
        <v>6280.5338950756741</v>
      </c>
    </row>
    <row r="48" spans="1:5" ht="15.75" customHeight="1" x14ac:dyDescent="0.2">
      <c r="B48" s="90" t="s">
        <v>113</v>
      </c>
      <c r="C48" s="131">
        <f t="shared" si="1"/>
        <v>4636.9048118962955</v>
      </c>
    </row>
    <row r="49" spans="1:3" ht="15.75" customHeight="1" x14ac:dyDescent="0.2">
      <c r="B49" s="90" t="s">
        <v>114</v>
      </c>
      <c r="C49" s="131">
        <f t="shared" si="1"/>
        <v>1202.6554267166184</v>
      </c>
    </row>
    <row r="52" spans="1:3" ht="15.75" customHeight="1" x14ac:dyDescent="0.2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">
      <c r="B53" s="90" t="s">
        <v>112</v>
      </c>
      <c r="C53" s="22">
        <v>0.4523580365736285</v>
      </c>
    </row>
    <row r="54" spans="1:3" ht="15.75" customHeight="1" x14ac:dyDescent="0.2">
      <c r="B54" s="90" t="s">
        <v>113</v>
      </c>
      <c r="C54" s="22">
        <v>0.33397497593840231</v>
      </c>
    </row>
    <row r="55" spans="1:3" ht="15.75" customHeight="1" x14ac:dyDescent="0.2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I54"/>
  <sheetViews>
    <sheetView topLeftCell="A39" workbookViewId="0">
      <selection activeCell="A53" sqref="A53:H54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15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15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15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15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15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15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15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15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15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15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15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15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15">
      <c r="A53" s="152" t="s">
        <v>271</v>
      </c>
      <c r="B53" s="152" t="s">
        <v>21</v>
      </c>
      <c r="C53" s="152" t="s">
        <v>98</v>
      </c>
      <c r="D53" s="154">
        <v>0.57999999999999996</v>
      </c>
      <c r="E53" s="154">
        <v>0.57999999999999996</v>
      </c>
      <c r="F53" s="152">
        <v>0</v>
      </c>
      <c r="G53" s="152">
        <v>0</v>
      </c>
      <c r="H53" s="152">
        <v>0</v>
      </c>
    </row>
    <row r="54" spans="1:8" x14ac:dyDescent="0.15">
      <c r="A54" s="152"/>
      <c r="B54" s="152"/>
      <c r="C54" s="152" t="s">
        <v>62</v>
      </c>
      <c r="D54" s="154">
        <v>0.51</v>
      </c>
      <c r="E54" s="154">
        <v>0.51</v>
      </c>
      <c r="F54" s="152">
        <v>0</v>
      </c>
      <c r="G54" s="152">
        <v>0</v>
      </c>
      <c r="H54" s="152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E11"/>
  <sheetViews>
    <sheetView workbookViewId="0">
      <selection activeCell="E2" sqref="E2"/>
    </sheetView>
  </sheetViews>
  <sheetFormatPr baseColWidth="10" defaultColWidth="11.5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5" t="s">
        <v>162</v>
      </c>
      <c r="B2" s="46">
        <v>0.9</v>
      </c>
      <c r="C2" s="49"/>
      <c r="E2">
        <f>C2*D2</f>
        <v>0</v>
      </c>
    </row>
    <row r="3" spans="1:5" ht="14" x14ac:dyDescent="0.15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" x14ac:dyDescent="0.15">
      <c r="A4" s="45" t="s">
        <v>164</v>
      </c>
      <c r="B4" s="46">
        <v>1</v>
      </c>
      <c r="C4" s="49"/>
      <c r="E4">
        <f t="shared" si="0"/>
        <v>0</v>
      </c>
    </row>
    <row r="5" spans="1:5" ht="14" x14ac:dyDescent="0.15">
      <c r="A5" s="45" t="s">
        <v>167</v>
      </c>
      <c r="B5" s="46">
        <v>1</v>
      </c>
      <c r="C5" s="49"/>
      <c r="E5">
        <f t="shared" si="0"/>
        <v>0</v>
      </c>
    </row>
    <row r="6" spans="1:5" ht="14" x14ac:dyDescent="0.15">
      <c r="A6" s="45" t="s">
        <v>168</v>
      </c>
      <c r="B6" s="46">
        <v>1</v>
      </c>
      <c r="C6" s="49"/>
      <c r="E6">
        <f t="shared" si="0"/>
        <v>0</v>
      </c>
    </row>
    <row r="7" spans="1:5" ht="14" x14ac:dyDescent="0.15">
      <c r="A7" s="45" t="s">
        <v>165</v>
      </c>
      <c r="B7" s="46">
        <v>0.93</v>
      </c>
      <c r="C7" s="49"/>
      <c r="E7">
        <f t="shared" si="0"/>
        <v>0</v>
      </c>
    </row>
    <row r="8" spans="1:5" ht="14" x14ac:dyDescent="0.15">
      <c r="A8" s="45" t="s">
        <v>166</v>
      </c>
      <c r="B8" s="46">
        <v>0.5</v>
      </c>
      <c r="C8" s="49"/>
      <c r="E8">
        <f t="shared" si="0"/>
        <v>0</v>
      </c>
    </row>
    <row r="9" spans="1:5" ht="14" x14ac:dyDescent="0.15">
      <c r="A9" s="45" t="s">
        <v>169</v>
      </c>
      <c r="B9" s="46">
        <v>0.5</v>
      </c>
      <c r="C9" s="49"/>
      <c r="E9">
        <f t="shared" si="0"/>
        <v>0</v>
      </c>
    </row>
    <row r="10" spans="1:5" ht="14" x14ac:dyDescent="0.15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15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15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15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4"/>
  <sheetViews>
    <sheetView topLeftCell="A5" workbookViewId="0">
      <selection activeCell="A14" sqref="A14:O14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7.7189996838569641E-2</v>
      </c>
      <c r="F6" s="16">
        <f>'Baseline year demographics'!C8</f>
        <v>7.7189996838569641E-2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7.7189996838569641E-2</v>
      </c>
      <c r="F8" s="16">
        <f>'Baseline year demographics'!C8*'Baseline year demographics'!C9</f>
        <v>7.7189996838569641E-2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08">
        <v>0</v>
      </c>
      <c r="D11" s="109">
        <f>'Baseline year demographics'!$C8</f>
        <v>7.7189996838569641E-2</v>
      </c>
      <c r="E11" s="109">
        <f>'Baseline year demographics'!$C8</f>
        <v>7.7189996838569641E-2</v>
      </c>
      <c r="F11" s="109">
        <f>'Baseline year demographics'!$C8</f>
        <v>7.7189996838569641E-2</v>
      </c>
      <c r="G11" s="109">
        <f>'Baseline year demographics'!$C8</f>
        <v>7.7189996838569641E-2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15">
      <c r="A14" s="152"/>
      <c r="B14" s="152" t="s">
        <v>271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15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7.7189996838569641E-2</v>
      </c>
      <c r="I16" s="16">
        <f>'Baseline year demographics'!$C$8</f>
        <v>7.7189996838569641E-2</v>
      </c>
      <c r="J16" s="16">
        <f>'Baseline year demographics'!$C$8</f>
        <v>7.7189996838569641E-2</v>
      </c>
      <c r="K16" s="16">
        <f>'Baseline year demographics'!$C$8</f>
        <v>7.7189996838569641E-2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15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15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15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15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15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15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15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15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15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4.3226398229599006E-2</v>
      </c>
      <c r="M30" s="16">
        <v>0</v>
      </c>
      <c r="N30" s="16">
        <v>0</v>
      </c>
      <c r="O30" s="16">
        <v>0</v>
      </c>
    </row>
    <row r="31" spans="1:15" ht="15.75" customHeight="1" x14ac:dyDescent="0.15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3.0258478760719298E-2</v>
      </c>
      <c r="M31" s="16">
        <f>'Baseline year demographics'!$C$8*('Baseline year demographics'!$C$9)*(0.7)</f>
        <v>5.4032997786998743E-2</v>
      </c>
      <c r="N31" s="16">
        <f>'Baseline year demographics'!$C$8*('Baseline year demographics'!$C$9)*(0.7)</f>
        <v>5.4032997786998743E-2</v>
      </c>
      <c r="O31" s="16">
        <f>'Baseline year demographics'!$C$8*('Baseline year demographics'!$C$9)*(0.7)</f>
        <v>5.4032997786998743E-2</v>
      </c>
    </row>
    <row r="32" spans="1:15" ht="15.75" customHeight="1" x14ac:dyDescent="0.15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1.29679194688797E-2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15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0.5167736017704011</v>
      </c>
      <c r="M33" s="16">
        <v>0</v>
      </c>
      <c r="N33" s="16">
        <v>0</v>
      </c>
      <c r="O33" s="16">
        <v>0</v>
      </c>
    </row>
    <row r="34" spans="1:15" ht="15.75" customHeight="1" x14ac:dyDescent="0.15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0.25321906486749651</v>
      </c>
      <c r="M34" s="16">
        <f>(1-'Baseline year demographics'!$C$8)*('Baseline year demographics'!$C$9)*(0.49)</f>
        <v>0.45217690154910084</v>
      </c>
      <c r="N34" s="16">
        <f>(1-'Baseline year demographics'!$C$8)*('Baseline year demographics'!$C$9)*(0.49)</f>
        <v>0.45217690154910084</v>
      </c>
      <c r="O34" s="16">
        <f>(1-'Baseline year demographics'!$C$8)*('Baseline year demographics'!$C$9)*(0.49)</f>
        <v>0.45217690154910084</v>
      </c>
    </row>
    <row r="35" spans="1:15" ht="15.75" customHeight="1" x14ac:dyDescent="0.15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0.10852245637178422</v>
      </c>
      <c r="M35" s="16">
        <f>(1-'Baseline year demographics'!$C$8)*('Baseline year demographics'!$C$9)*(0.21)</f>
        <v>0.19379010066390037</v>
      </c>
      <c r="N35" s="16">
        <f>(1-'Baseline year demographics'!$C$8)*('Baseline year demographics'!$C$9)*(0.21)</f>
        <v>0.19379010066390037</v>
      </c>
      <c r="O35" s="16">
        <f>(1-'Baseline year demographics'!$C$8)*('Baseline year demographics'!$C$9)*(0.21)</f>
        <v>0.19379010066390037</v>
      </c>
    </row>
    <row r="36" spans="1:15" ht="15.75" customHeight="1" x14ac:dyDescent="0.15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0.15503208053112033</v>
      </c>
      <c r="M36" s="16">
        <f>(1-'Baseline year demographics'!$C$8)*('Baseline year demographics'!$C$9)*(0.3)</f>
        <v>0.27684300094842912</v>
      </c>
      <c r="N36" s="16">
        <f>(1-'Baseline year demographics'!$C$8)*('Baseline year demographics'!$C$9)*(0.3)</f>
        <v>0.27684300094842912</v>
      </c>
      <c r="O36" s="16">
        <f>(1-'Baseline year demographics'!$C$8)*('Baseline year demographics'!$C$9)*(0.3)</f>
        <v>0.27684300094842912</v>
      </c>
    </row>
    <row r="37" spans="1:15" ht="15.75" customHeight="1" x14ac:dyDescent="0.15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0.22343729481286934</v>
      </c>
      <c r="M37" s="110">
        <f>'Programs cost and coverage'!$B6+'Baseline year demographics'!$C12</f>
        <v>0.22343729481286934</v>
      </c>
      <c r="N37" s="110">
        <f>'Programs cost and coverage'!$B6+'Baseline year demographics'!$C12</f>
        <v>0.22343729481286934</v>
      </c>
      <c r="O37" s="110">
        <f>'Programs cost and coverage'!$B6+'Baseline year demographics'!$C12</f>
        <v>0.22343729481286934</v>
      </c>
    </row>
    <row r="38" spans="1:15" ht="15.75" customHeight="1" x14ac:dyDescent="0.15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15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15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15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15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15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15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15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15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57"/>
  <sheetViews>
    <sheetView workbookViewId="0">
      <selection activeCell="A14" sqref="A14:O14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15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15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15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15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15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15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15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15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15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15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15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15">
      <c r="A14" s="152"/>
      <c r="B14" s="152" t="s">
        <v>271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15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15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15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15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15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15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15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15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15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15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15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15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15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15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15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15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15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15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15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15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15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15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15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15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15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15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15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15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15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15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15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15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15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15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15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15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15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15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15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15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15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15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41"/>
  <sheetViews>
    <sheetView topLeftCell="A27" workbookViewId="0">
      <selection activeCell="A41" sqref="A41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4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  <row r="41" spans="1:3" x14ac:dyDescent="0.15">
      <c r="A41" s="152" t="s">
        <v>271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2"/>
  <sheetViews>
    <sheetView topLeftCell="A38" workbookViewId="0">
      <selection activeCell="A52" sqref="A52:I52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0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15">
      <c r="A49" s="117" t="s">
        <v>157</v>
      </c>
      <c r="B49" t="s">
        <v>161</v>
      </c>
      <c r="F49" t="s">
        <v>161</v>
      </c>
    </row>
    <row r="50" spans="1:9" x14ac:dyDescent="0.15">
      <c r="A50" s="117" t="s">
        <v>158</v>
      </c>
      <c r="B50" t="s">
        <v>161</v>
      </c>
      <c r="F50" t="s">
        <v>161</v>
      </c>
    </row>
    <row r="51" spans="1:9" x14ac:dyDescent="0.15">
      <c r="A51" s="117" t="s">
        <v>159</v>
      </c>
      <c r="B51" t="s">
        <v>161</v>
      </c>
      <c r="F51" t="s">
        <v>161</v>
      </c>
    </row>
    <row r="52" spans="1:9" x14ac:dyDescent="0.15">
      <c r="A52" s="152" t="s">
        <v>271</v>
      </c>
      <c r="B52" s="152"/>
      <c r="C52" s="152"/>
      <c r="D52" s="152"/>
      <c r="E52" s="152"/>
      <c r="F52" s="152"/>
      <c r="G52" s="152"/>
      <c r="H52" s="152" t="s">
        <v>161</v>
      </c>
      <c r="I52" s="152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52"/>
  <sheetViews>
    <sheetView topLeftCell="A40" workbookViewId="0">
      <selection activeCell="A52" sqref="A52:D52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0.12</v>
      </c>
      <c r="C5" s="147">
        <v>0.95</v>
      </c>
      <c r="D5" s="147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6">
        <v>0.95</v>
      </c>
      <c r="D7" s="146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0.125</v>
      </c>
      <c r="C24" s="146">
        <v>0.95</v>
      </c>
      <c r="D24" s="146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0.8</v>
      </c>
      <c r="C26" s="147">
        <v>0.95</v>
      </c>
      <c r="D26" s="147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</v>
      </c>
      <c r="C38" s="146">
        <v>0.95</v>
      </c>
      <c r="D38" s="146">
        <v>4.6500000000000004</v>
      </c>
    </row>
    <row r="39" spans="1:4" ht="15.75" customHeight="1" x14ac:dyDescent="0.2">
      <c r="A39" s="123" t="s">
        <v>147</v>
      </c>
      <c r="B39" s="120">
        <v>0</v>
      </c>
      <c r="C39" s="146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0.56000000000000005</v>
      </c>
      <c r="C40" s="146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1</v>
      </c>
      <c r="C41" s="120">
        <v>1</v>
      </c>
      <c r="D41" s="146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0.188</v>
      </c>
      <c r="C47" s="146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44">
        <v>0</v>
      </c>
      <c r="C49" s="145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15">
      <c r="A52" s="152" t="s">
        <v>271</v>
      </c>
      <c r="B52" s="154">
        <v>0</v>
      </c>
      <c r="C52" s="155">
        <v>0.95</v>
      </c>
      <c r="D52" s="155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2" sqref="D2:G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0">
        <v>11772.745000000001</v>
      </c>
      <c r="C2" s="134"/>
      <c r="D2" s="14">
        <v>10111.35641047336</v>
      </c>
      <c r="E2" s="14">
        <v>16253.964063561032</v>
      </c>
      <c r="F2" s="14">
        <v>11455.23517261441</v>
      </c>
      <c r="G2" s="14">
        <v>7162.4086294579665</v>
      </c>
      <c r="H2" s="135">
        <f>D2+E2+F2+G2</f>
        <v>44982.964276106773</v>
      </c>
      <c r="I2" s="136">
        <f t="shared" ref="I2:I15" si="0">(B2 + 25.36*B2/(1000-25.36))/(1-0.13)</f>
        <v>13883.988759539629</v>
      </c>
      <c r="J2" s="137">
        <f t="shared" ref="J2:J15" si="1">D2/H2</f>
        <v>0.22478190517658092</v>
      </c>
      <c r="K2" s="135">
        <f>H2-I2</f>
        <v>31098.975516567145</v>
      </c>
      <c r="L2" s="134"/>
    </row>
    <row r="3" spans="1:12" ht="15.75" customHeight="1" x14ac:dyDescent="0.15">
      <c r="A3" s="3">
        <v>2018</v>
      </c>
      <c r="B3" s="80">
        <v>11995.925000000001</v>
      </c>
      <c r="C3" s="134"/>
      <c r="D3" s="14">
        <v>10548.489024631055</v>
      </c>
      <c r="E3" s="14">
        <v>16721.110168551852</v>
      </c>
      <c r="F3" s="14">
        <v>11862.221764470189</v>
      </c>
      <c r="G3" s="14">
        <v>7517.2442189977301</v>
      </c>
      <c r="H3" s="135">
        <f t="shared" ref="H3:H15" si="2">D3+E3+F3+G3</f>
        <v>46649.065176650824</v>
      </c>
      <c r="I3" s="136">
        <f t="shared" si="0"/>
        <v>14147.192337919525</v>
      </c>
      <c r="J3" s="137">
        <f t="shared" si="1"/>
        <v>0.22612433892696465</v>
      </c>
      <c r="K3" s="135">
        <f t="shared" ref="K3:K15" si="3">H3-I3</f>
        <v>32501.872838731299</v>
      </c>
      <c r="L3" s="134"/>
    </row>
    <row r="4" spans="1:12" ht="15.75" customHeight="1" x14ac:dyDescent="0.15">
      <c r="A4" s="3">
        <v>2019</v>
      </c>
      <c r="B4" s="80">
        <v>12274.900000000001</v>
      </c>
      <c r="C4" s="134"/>
      <c r="D4" s="14">
        <v>11004.519689119803</v>
      </c>
      <c r="E4" s="14">
        <v>17201.682258893368</v>
      </c>
      <c r="F4" s="14">
        <v>12283.667953484337</v>
      </c>
      <c r="G4" s="14">
        <v>7889.658852420328</v>
      </c>
      <c r="H4" s="135">
        <f t="shared" si="2"/>
        <v>48379.528753917832</v>
      </c>
      <c r="I4" s="136">
        <f t="shared" si="0"/>
        <v>14476.196810894398</v>
      </c>
      <c r="J4" s="137">
        <f t="shared" si="1"/>
        <v>0.22746231665658057</v>
      </c>
      <c r="K4" s="135">
        <f t="shared" si="3"/>
        <v>33903.331943023433</v>
      </c>
      <c r="L4" s="134"/>
    </row>
    <row r="5" spans="1:12" ht="15.75" customHeight="1" x14ac:dyDescent="0.15">
      <c r="A5" s="3">
        <v>2020</v>
      </c>
      <c r="B5" s="80">
        <v>12498.08</v>
      </c>
      <c r="C5" s="134"/>
      <c r="D5" s="14">
        <v>11480.265401561717</v>
      </c>
      <c r="E5" s="14">
        <v>17696.066203333517</v>
      </c>
      <c r="F5" s="14">
        <v>12720.087466531808</v>
      </c>
      <c r="G5" s="14">
        <v>8280.523419774403</v>
      </c>
      <c r="H5" s="135">
        <f t="shared" si="2"/>
        <v>50176.942491201436</v>
      </c>
      <c r="I5" s="136">
        <f t="shared" si="0"/>
        <v>14739.400389274295</v>
      </c>
      <c r="J5" s="137">
        <f t="shared" si="1"/>
        <v>0.22879563463985056</v>
      </c>
      <c r="K5" s="135">
        <f t="shared" si="3"/>
        <v>35437.542101927145</v>
      </c>
      <c r="L5" s="134"/>
    </row>
    <row r="6" spans="1:12" ht="15.75" customHeight="1" x14ac:dyDescent="0.15">
      <c r="A6" s="3">
        <v>2021</v>
      </c>
      <c r="B6" s="80">
        <v>12721.26</v>
      </c>
      <c r="C6" s="134"/>
      <c r="D6" s="14">
        <v>11837.990222861758</v>
      </c>
      <c r="E6" s="14">
        <v>18336.8832647622</v>
      </c>
      <c r="F6" s="14">
        <v>13131.295418778698</v>
      </c>
      <c r="G6" s="14">
        <v>8647.1069029899263</v>
      </c>
      <c r="H6" s="135">
        <f t="shared" si="2"/>
        <v>51953.27580939258</v>
      </c>
      <c r="I6" s="136">
        <f t="shared" si="0"/>
        <v>15002.603967654193</v>
      </c>
      <c r="J6" s="137">
        <f t="shared" si="1"/>
        <v>0.22785839850201667</v>
      </c>
      <c r="K6" s="135">
        <f t="shared" si="3"/>
        <v>36950.671841738389</v>
      </c>
      <c r="L6" s="134"/>
    </row>
    <row r="7" spans="1:12" ht="15.75" customHeight="1" x14ac:dyDescent="0.15">
      <c r="A7" s="3">
        <v>2022</v>
      </c>
      <c r="B7" s="80">
        <v>13000.235000000001</v>
      </c>
      <c r="C7" s="134"/>
      <c r="D7" s="14">
        <v>12206.861741846742</v>
      </c>
      <c r="E7" s="14">
        <v>19000.905851164607</v>
      </c>
      <c r="F7" s="14">
        <v>13555.796674270239</v>
      </c>
      <c r="G7" s="14">
        <v>9029.9192455847369</v>
      </c>
      <c r="H7" s="135">
        <f t="shared" si="2"/>
        <v>53793.483512866325</v>
      </c>
      <c r="I7" s="136">
        <f t="shared" si="0"/>
        <v>15331.608440629067</v>
      </c>
      <c r="J7" s="137">
        <f t="shared" si="1"/>
        <v>0.22692082655192064</v>
      </c>
      <c r="K7" s="135">
        <f t="shared" si="3"/>
        <v>38461.875072237257</v>
      </c>
      <c r="L7" s="134"/>
    </row>
    <row r="8" spans="1:12" ht="15.75" customHeight="1" x14ac:dyDescent="0.15">
      <c r="A8" s="3">
        <v>2023</v>
      </c>
      <c r="B8" s="80">
        <v>13279.210000000001</v>
      </c>
      <c r="C8" s="134"/>
      <c r="D8" s="14">
        <v>12587.227289375147</v>
      </c>
      <c r="E8" s="14">
        <v>19688.974290337417</v>
      </c>
      <c r="F8" s="14">
        <v>13994.020971561311</v>
      </c>
      <c r="G8" s="14">
        <v>9429.6789083973945</v>
      </c>
      <c r="H8" s="135">
        <f t="shared" si="2"/>
        <v>55699.901459671266</v>
      </c>
      <c r="I8" s="136">
        <f t="shared" si="0"/>
        <v>15660.612913603938</v>
      </c>
      <c r="J8" s="137">
        <f t="shared" si="1"/>
        <v>0.22598293640588848</v>
      </c>
      <c r="K8" s="135">
        <f t="shared" si="3"/>
        <v>40039.288546067328</v>
      </c>
      <c r="L8" s="134"/>
    </row>
    <row r="9" spans="1:12" ht="15.75" customHeight="1" x14ac:dyDescent="0.15">
      <c r="A9" s="3">
        <v>2024</v>
      </c>
      <c r="B9" s="80">
        <v>13502.390000000001</v>
      </c>
      <c r="C9" s="134"/>
      <c r="D9" s="14">
        <v>12979.445019127474</v>
      </c>
      <c r="E9" s="14">
        <v>20401.959340365214</v>
      </c>
      <c r="F9" s="14">
        <v>14446.411941557113</v>
      </c>
      <c r="G9" s="14">
        <v>9847.1361589365679</v>
      </c>
      <c r="H9" s="135">
        <f t="shared" si="2"/>
        <v>57674.952459986373</v>
      </c>
      <c r="I9" s="136">
        <f t="shared" si="0"/>
        <v>15923.816491983838</v>
      </c>
      <c r="J9" s="137">
        <f t="shared" si="1"/>
        <v>0.22504474586489395</v>
      </c>
      <c r="K9" s="135">
        <f t="shared" si="3"/>
        <v>41751.135968002534</v>
      </c>
      <c r="L9" s="134"/>
    </row>
    <row r="10" spans="1:12" ht="15.75" customHeight="1" x14ac:dyDescent="0.15">
      <c r="A10" s="3">
        <v>2025</v>
      </c>
      <c r="B10" s="80">
        <v>13837.16</v>
      </c>
      <c r="C10" s="134"/>
      <c r="D10" s="14">
        <v>13383.884244845152</v>
      </c>
      <c r="E10" s="14">
        <v>21140.763291574298</v>
      </c>
      <c r="F10" s="14">
        <v>14913.427556617378</v>
      </c>
      <c r="G10" s="14">
        <v>10283.07447948042</v>
      </c>
      <c r="H10" s="135">
        <f t="shared" si="2"/>
        <v>59721.149572517243</v>
      </c>
      <c r="I10" s="136">
        <f t="shared" si="0"/>
        <v>16318.621859553685</v>
      </c>
      <c r="J10" s="137">
        <f t="shared" si="1"/>
        <v>0.22410627291414717</v>
      </c>
      <c r="K10" s="135">
        <f t="shared" si="3"/>
        <v>43402.527712963558</v>
      </c>
      <c r="L10" s="134"/>
    </row>
    <row r="11" spans="1:12" ht="15.75" customHeight="1" x14ac:dyDescent="0.15">
      <c r="A11" s="3">
        <v>2026</v>
      </c>
      <c r="B11" s="80">
        <v>14116.135</v>
      </c>
      <c r="C11" s="134"/>
      <c r="D11" s="14">
        <v>13786.913639598222</v>
      </c>
      <c r="E11" s="14">
        <v>21927.493002121075</v>
      </c>
      <c r="F11" s="14">
        <v>15357.6588140246</v>
      </c>
      <c r="G11" s="14">
        <v>10663.26702430867</v>
      </c>
      <c r="H11" s="135">
        <f t="shared" si="2"/>
        <v>61735.332480052566</v>
      </c>
      <c r="I11" s="136">
        <f t="shared" si="0"/>
        <v>16647.626332528554</v>
      </c>
      <c r="J11" s="137">
        <f t="shared" si="1"/>
        <v>0.22332290255426973</v>
      </c>
      <c r="K11" s="135">
        <f t="shared" si="3"/>
        <v>45087.706147524012</v>
      </c>
      <c r="L11" s="134"/>
    </row>
    <row r="12" spans="1:12" ht="15.75" customHeight="1" x14ac:dyDescent="0.15">
      <c r="A12" s="3">
        <v>2027</v>
      </c>
      <c r="B12" s="80">
        <v>14395.11</v>
      </c>
      <c r="C12" s="134"/>
      <c r="D12" s="14">
        <v>14202.079473225349</v>
      </c>
      <c r="E12" s="14">
        <v>22743.499973328715</v>
      </c>
      <c r="F12" s="14">
        <v>15815.122536558192</v>
      </c>
      <c r="G12" s="14">
        <v>11057.51629618207</v>
      </c>
      <c r="H12" s="135">
        <f t="shared" si="2"/>
        <v>63818.218279294328</v>
      </c>
      <c r="I12" s="136">
        <f t="shared" si="0"/>
        <v>16976.630805503431</v>
      </c>
      <c r="J12" s="137">
        <f t="shared" si="1"/>
        <v>0.2225395797023243</v>
      </c>
      <c r="K12" s="135">
        <f t="shared" si="3"/>
        <v>46841.587473790896</v>
      </c>
      <c r="L12" s="134"/>
    </row>
    <row r="13" spans="1:12" ht="15.75" customHeight="1" x14ac:dyDescent="0.15">
      <c r="A13" s="3">
        <v>2028</v>
      </c>
      <c r="B13" s="80">
        <v>14674.085000000001</v>
      </c>
      <c r="C13" s="134"/>
      <c r="D13" s="14">
        <v>14629.747210753307</v>
      </c>
      <c r="E13" s="14">
        <v>23589.87372549919</v>
      </c>
      <c r="F13" s="14">
        <v>16286.212884085118</v>
      </c>
      <c r="G13" s="14">
        <v>11466.342009592418</v>
      </c>
      <c r="H13" s="135">
        <f t="shared" si="2"/>
        <v>65972.175829930042</v>
      </c>
      <c r="I13" s="136">
        <f t="shared" si="0"/>
        <v>17305.635278478305</v>
      </c>
      <c r="J13" s="137">
        <f t="shared" si="1"/>
        <v>0.22175632418835775</v>
      </c>
      <c r="K13" s="135">
        <f t="shared" si="3"/>
        <v>48666.540551451733</v>
      </c>
      <c r="L13" s="134"/>
    </row>
    <row r="14" spans="1:12" ht="15.75" customHeight="1" x14ac:dyDescent="0.15">
      <c r="A14" s="3">
        <v>2029</v>
      </c>
      <c r="B14" s="80">
        <v>15008.855000000001</v>
      </c>
      <c r="C14" s="134"/>
      <c r="D14" s="14">
        <v>15070.293322470558</v>
      </c>
      <c r="E14" s="14">
        <v>24467.744324206178</v>
      </c>
      <c r="F14" s="14">
        <v>16771.335757444205</v>
      </c>
      <c r="G14" s="14">
        <v>11890.283094255095</v>
      </c>
      <c r="H14" s="135">
        <f t="shared" si="2"/>
        <v>68199.656498376033</v>
      </c>
      <c r="I14" s="136">
        <f t="shared" si="0"/>
        <v>17700.440646048151</v>
      </c>
      <c r="J14" s="137">
        <f t="shared" si="1"/>
        <v>0.22097315582270433</v>
      </c>
      <c r="K14" s="135">
        <f t="shared" si="3"/>
        <v>50499.215852327878</v>
      </c>
      <c r="L14" s="134"/>
    </row>
    <row r="15" spans="1:12" ht="15.75" customHeight="1" x14ac:dyDescent="0.15">
      <c r="A15" s="3">
        <v>2030</v>
      </c>
      <c r="B15" s="80">
        <v>15287.83</v>
      </c>
      <c r="C15" s="134"/>
      <c r="D15" s="14">
        <v>15524.105615329103</v>
      </c>
      <c r="E15" s="14">
        <v>25378.28388914172</v>
      </c>
      <c r="F15" s="14">
        <v>17270.909148178402</v>
      </c>
      <c r="G15" s="14">
        <v>12329.898405546859</v>
      </c>
      <c r="H15" s="135">
        <f t="shared" si="2"/>
        <v>70503.197058196078</v>
      </c>
      <c r="I15" s="136">
        <f t="shared" si="0"/>
        <v>18029.445119023021</v>
      </c>
      <c r="J15" s="137">
        <f t="shared" si="1"/>
        <v>0.22019009439408688</v>
      </c>
      <c r="K15" s="135">
        <f t="shared" si="3"/>
        <v>52473.75193917306</v>
      </c>
      <c r="L15" s="134"/>
    </row>
    <row r="18" spans="8:8" ht="15.75" customHeight="1" x14ac:dyDescent="0.15">
      <c r="H18" s="9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P103"/>
  <sheetViews>
    <sheetView topLeftCell="A88" workbookViewId="0">
      <selection activeCell="A102" sqref="A102:C103"/>
    </sheetView>
  </sheetViews>
  <sheetFormatPr baseColWidth="10" defaultColWidth="11.5" defaultRowHeight="13" x14ac:dyDescent="0.15"/>
  <sheetData>
    <row r="1" spans="1:16" x14ac:dyDescent="0.15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15">
      <c r="A2" t="str">
        <f>'Programs to include'!A2</f>
        <v>Balanced energy-protein supplementation</v>
      </c>
      <c r="B2" s="89" t="s">
        <v>254</v>
      </c>
      <c r="C2" s="24"/>
    </row>
    <row r="3" spans="1:16" x14ac:dyDescent="0.15">
      <c r="A3" t="str">
        <f>A2</f>
        <v>Balanced energy-protein supplementation</v>
      </c>
      <c r="B3" s="89" t="s">
        <v>255</v>
      </c>
      <c r="C3" s="24"/>
    </row>
    <row r="4" spans="1:16" x14ac:dyDescent="0.15">
      <c r="A4" t="str">
        <f>'Programs to include'!A3</f>
        <v>Birth age program</v>
      </c>
      <c r="B4" s="89" t="s">
        <v>254</v>
      </c>
      <c r="C4" s="24"/>
    </row>
    <row r="5" spans="1:16" x14ac:dyDescent="0.15">
      <c r="A5" t="str">
        <f>A4</f>
        <v>Birth age program</v>
      </c>
      <c r="B5" s="89" t="s">
        <v>255</v>
      </c>
      <c r="C5" s="24"/>
    </row>
    <row r="6" spans="1:16" x14ac:dyDescent="0.15">
      <c r="A6" t="str">
        <f>'Programs to include'!A4</f>
        <v>Calcium supplementation</v>
      </c>
      <c r="B6" s="89" t="s">
        <v>254</v>
      </c>
      <c r="C6" s="24"/>
    </row>
    <row r="7" spans="1:16" x14ac:dyDescent="0.15">
      <c r="A7" t="str">
        <f>A6</f>
        <v>Calcium supplementation</v>
      </c>
      <c r="B7" s="89" t="s">
        <v>255</v>
      </c>
      <c r="C7" s="24"/>
    </row>
    <row r="8" spans="1:16" x14ac:dyDescent="0.15">
      <c r="A8" t="str">
        <f>'Programs to include'!A5</f>
        <v>Cash transfers</v>
      </c>
      <c r="B8" s="89" t="s">
        <v>254</v>
      </c>
      <c r="C8" s="24"/>
    </row>
    <row r="9" spans="1:16" x14ac:dyDescent="0.15">
      <c r="A9" t="str">
        <f>A8</f>
        <v>Cash transfers</v>
      </c>
      <c r="B9" s="89" t="s">
        <v>255</v>
      </c>
      <c r="C9" s="24"/>
    </row>
    <row r="10" spans="1:16" x14ac:dyDescent="0.15">
      <c r="A10" t="str">
        <f>'Programs to include'!A6</f>
        <v>Family Planning</v>
      </c>
      <c r="B10" s="89" t="s">
        <v>254</v>
      </c>
      <c r="C10" s="24"/>
    </row>
    <row r="11" spans="1:16" x14ac:dyDescent="0.15">
      <c r="A11" t="str">
        <f>A10</f>
        <v>Family Planning</v>
      </c>
      <c r="B11" s="89" t="s">
        <v>255</v>
      </c>
      <c r="C11" s="24"/>
    </row>
    <row r="12" spans="1:16" x14ac:dyDescent="0.15">
      <c r="A12" t="str">
        <f>'Programs to include'!A7</f>
        <v>IFA fortification of maize</v>
      </c>
      <c r="B12" s="89" t="s">
        <v>254</v>
      </c>
      <c r="C12" s="24"/>
    </row>
    <row r="13" spans="1:16" x14ac:dyDescent="0.15">
      <c r="A13" t="str">
        <f>A12</f>
        <v>IFA fortification of maize</v>
      </c>
      <c r="B13" s="89" t="s">
        <v>255</v>
      </c>
      <c r="C13" s="24"/>
    </row>
    <row r="14" spans="1:16" x14ac:dyDescent="0.15">
      <c r="A14" t="str">
        <f>'Programs to include'!A8</f>
        <v>IFA fortification of rice</v>
      </c>
      <c r="B14" s="89" t="s">
        <v>254</v>
      </c>
      <c r="C14" s="24"/>
    </row>
    <row r="15" spans="1:16" x14ac:dyDescent="0.15">
      <c r="A15" t="str">
        <f>A14</f>
        <v>IFA fortification of rice</v>
      </c>
      <c r="B15" s="89" t="s">
        <v>255</v>
      </c>
      <c r="C15" s="24"/>
    </row>
    <row r="16" spans="1:16" x14ac:dyDescent="0.15">
      <c r="A16" t="str">
        <f>'Programs to include'!A9</f>
        <v>IFA fortification of wheat flour</v>
      </c>
      <c r="B16" s="89" t="s">
        <v>254</v>
      </c>
      <c r="C16" s="24"/>
    </row>
    <row r="17" spans="1:3" x14ac:dyDescent="0.15">
      <c r="A17" t="str">
        <f>A16</f>
        <v>IFA fortification of wheat flour</v>
      </c>
      <c r="B17" s="89" t="s">
        <v>255</v>
      </c>
      <c r="C17" s="24"/>
    </row>
    <row r="18" spans="1:3" x14ac:dyDescent="0.15">
      <c r="A18" t="str">
        <f>'Programs to include'!A10</f>
        <v>IFAS not poor: community</v>
      </c>
      <c r="B18" s="89" t="s">
        <v>254</v>
      </c>
      <c r="C18" s="24"/>
    </row>
    <row r="19" spans="1:3" x14ac:dyDescent="0.15">
      <c r="A19" t="str">
        <f>A18</f>
        <v>IFAS not poor: community</v>
      </c>
      <c r="B19" s="89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89" t="s">
        <v>254</v>
      </c>
      <c r="C20" s="24"/>
    </row>
    <row r="21" spans="1:3" x14ac:dyDescent="0.15">
      <c r="A21" t="str">
        <f>A20</f>
        <v>IFAS not poor: community (malaria area)</v>
      </c>
      <c r="B21" s="89" t="s">
        <v>255</v>
      </c>
      <c r="C21" s="24"/>
    </row>
    <row r="22" spans="1:3" x14ac:dyDescent="0.15">
      <c r="A22" t="str">
        <f>'Programs to include'!A12</f>
        <v>IFAS not poor: hospital</v>
      </c>
      <c r="B22" s="89" t="s">
        <v>254</v>
      </c>
      <c r="C22" s="24"/>
    </row>
    <row r="23" spans="1:3" x14ac:dyDescent="0.15">
      <c r="A23" t="str">
        <f>A22</f>
        <v>IFAS not poor: hospital</v>
      </c>
      <c r="B23" s="89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89" t="s">
        <v>254</v>
      </c>
      <c r="C24" s="24"/>
    </row>
    <row r="25" spans="1:3" x14ac:dyDescent="0.15">
      <c r="A25" t="str">
        <f>A24</f>
        <v>IFAS not poor: hospital (malaria area)</v>
      </c>
      <c r="B25" s="89" t="s">
        <v>255</v>
      </c>
      <c r="C25" s="24"/>
    </row>
    <row r="26" spans="1:3" x14ac:dyDescent="0.15">
      <c r="A26" t="str">
        <f>'Programs to include'!A14</f>
        <v>IFAS not poor: retailer</v>
      </c>
      <c r="B26" s="89" t="s">
        <v>254</v>
      </c>
      <c r="C26" s="24"/>
    </row>
    <row r="27" spans="1:3" x14ac:dyDescent="0.15">
      <c r="A27" t="str">
        <f>A26</f>
        <v>IFAS not poor: retailer</v>
      </c>
      <c r="B27" s="89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89" t="s">
        <v>254</v>
      </c>
      <c r="C28" s="24"/>
    </row>
    <row r="29" spans="1:3" x14ac:dyDescent="0.15">
      <c r="A29" t="str">
        <f>A28</f>
        <v>IFAS not poor: retailer (malaria area)</v>
      </c>
      <c r="B29" s="89" t="s">
        <v>255</v>
      </c>
      <c r="C29" s="24"/>
    </row>
    <row r="30" spans="1:3" x14ac:dyDescent="0.15">
      <c r="A30" t="str">
        <f>'Programs to include'!A16</f>
        <v>IFAS not poor: school</v>
      </c>
      <c r="B30" s="89" t="s">
        <v>254</v>
      </c>
      <c r="C30" s="24"/>
    </row>
    <row r="31" spans="1:3" x14ac:dyDescent="0.15">
      <c r="A31" t="str">
        <f>A30</f>
        <v>IFAS not poor: school</v>
      </c>
      <c r="B31" s="89" t="s">
        <v>255</v>
      </c>
      <c r="C31" s="24"/>
    </row>
    <row r="32" spans="1:3" x14ac:dyDescent="0.15">
      <c r="A32" t="str">
        <f>'Programs to include'!A17</f>
        <v>IFAS not poor: school (malaria area)</v>
      </c>
      <c r="B32" s="89" t="s">
        <v>254</v>
      </c>
      <c r="C32" s="24"/>
    </row>
    <row r="33" spans="1:3" x14ac:dyDescent="0.15">
      <c r="A33" t="str">
        <f>A32</f>
        <v>IFAS not poor: school (malaria area)</v>
      </c>
      <c r="B33" s="89" t="s">
        <v>255</v>
      </c>
      <c r="C33" s="24"/>
    </row>
    <row r="34" spans="1:3" x14ac:dyDescent="0.15">
      <c r="A34" t="str">
        <f>'Programs to include'!A18</f>
        <v>IFAS poor: community</v>
      </c>
      <c r="B34" s="89" t="s">
        <v>254</v>
      </c>
      <c r="C34" s="24"/>
    </row>
    <row r="35" spans="1:3" x14ac:dyDescent="0.15">
      <c r="A35" t="str">
        <f>A34</f>
        <v>IFAS poor: community</v>
      </c>
      <c r="B35" s="89" t="s">
        <v>255</v>
      </c>
      <c r="C35" s="24"/>
    </row>
    <row r="36" spans="1:3" x14ac:dyDescent="0.15">
      <c r="A36" t="str">
        <f>'Programs to include'!A19</f>
        <v>IFAS poor: community (malaria area)</v>
      </c>
      <c r="B36" s="89" t="s">
        <v>254</v>
      </c>
      <c r="C36" s="24"/>
    </row>
    <row r="37" spans="1:3" x14ac:dyDescent="0.15">
      <c r="A37" t="str">
        <f>A36</f>
        <v>IFAS poor: community (malaria area)</v>
      </c>
      <c r="B37" s="89" t="s">
        <v>255</v>
      </c>
      <c r="C37" s="24"/>
    </row>
    <row r="38" spans="1:3" x14ac:dyDescent="0.15">
      <c r="A38" t="str">
        <f>'Programs to include'!A20</f>
        <v>IFAS poor: hospital</v>
      </c>
      <c r="B38" s="89" t="s">
        <v>254</v>
      </c>
      <c r="C38" s="24"/>
    </row>
    <row r="39" spans="1:3" x14ac:dyDescent="0.15">
      <c r="A39" t="str">
        <f>A38</f>
        <v>IFAS poor: hospital</v>
      </c>
      <c r="B39" s="89" t="s">
        <v>255</v>
      </c>
      <c r="C39" s="24"/>
    </row>
    <row r="40" spans="1:3" x14ac:dyDescent="0.15">
      <c r="A40" t="str">
        <f>'Programs to include'!A21</f>
        <v>IFAS poor: hospital (malaria area)</v>
      </c>
      <c r="B40" s="89" t="s">
        <v>254</v>
      </c>
      <c r="C40" s="24"/>
    </row>
    <row r="41" spans="1:3" x14ac:dyDescent="0.15">
      <c r="A41" t="str">
        <f>A40</f>
        <v>IFAS poor: hospital (malaria area)</v>
      </c>
      <c r="B41" s="89" t="s">
        <v>255</v>
      </c>
      <c r="C41" s="24"/>
    </row>
    <row r="42" spans="1:3" x14ac:dyDescent="0.15">
      <c r="A42" t="str">
        <f>'Programs to include'!A22</f>
        <v>IFAS poor: school</v>
      </c>
      <c r="B42" s="89" t="s">
        <v>254</v>
      </c>
      <c r="C42" s="24"/>
    </row>
    <row r="43" spans="1:3" x14ac:dyDescent="0.15">
      <c r="A43" t="str">
        <f>A42</f>
        <v>IFAS poor: school</v>
      </c>
      <c r="B43" s="89" t="s">
        <v>255</v>
      </c>
      <c r="C43" s="24"/>
    </row>
    <row r="44" spans="1:3" x14ac:dyDescent="0.15">
      <c r="A44" t="str">
        <f>'Programs to include'!A23</f>
        <v>IFAS poor: school (malaria area)</v>
      </c>
      <c r="B44" s="89" t="s">
        <v>254</v>
      </c>
      <c r="C44" s="24"/>
    </row>
    <row r="45" spans="1:3" x14ac:dyDescent="0.15">
      <c r="A45" t="str">
        <f>A44</f>
        <v>IFAS poor: school (malaria area)</v>
      </c>
      <c r="B45" s="89" t="s">
        <v>255</v>
      </c>
      <c r="C45" s="24"/>
    </row>
    <row r="46" spans="1:3" x14ac:dyDescent="0.15">
      <c r="A46" t="str">
        <f>'Programs to include'!A24</f>
        <v>IPTp</v>
      </c>
      <c r="B46" s="89" t="s">
        <v>254</v>
      </c>
      <c r="C46" s="24"/>
    </row>
    <row r="47" spans="1:3" x14ac:dyDescent="0.15">
      <c r="A47" t="str">
        <f>A46</f>
        <v>IPTp</v>
      </c>
      <c r="B47" s="89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89" t="s">
        <v>254</v>
      </c>
      <c r="C48" s="24"/>
    </row>
    <row r="49" spans="1:3" x14ac:dyDescent="0.15">
      <c r="A49" t="str">
        <f>A48</f>
        <v>Iron and folic acid supplementation for pregnant women</v>
      </c>
      <c r="B49" s="89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89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89" t="s">
        <v>255</v>
      </c>
      <c r="C51" s="24"/>
    </row>
    <row r="52" spans="1:3" x14ac:dyDescent="0.15">
      <c r="A52" t="str">
        <f>'Programs to include'!A27</f>
        <v>Iron and iodine fortification of salt</v>
      </c>
      <c r="B52" s="89" t="s">
        <v>254</v>
      </c>
      <c r="C52" s="24"/>
    </row>
    <row r="53" spans="1:3" x14ac:dyDescent="0.15">
      <c r="A53" t="str">
        <f>A52</f>
        <v>Iron and iodine fortification of salt</v>
      </c>
      <c r="B53" s="89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89" t="s">
        <v>254</v>
      </c>
      <c r="C54" s="24"/>
    </row>
    <row r="55" spans="1:3" x14ac:dyDescent="0.15">
      <c r="A55" t="str">
        <f>A54</f>
        <v>Long-lasting insecticide-treated bednets</v>
      </c>
      <c r="B55" s="89" t="s">
        <v>255</v>
      </c>
      <c r="C55" s="24"/>
    </row>
    <row r="56" spans="1:3" x14ac:dyDescent="0.15">
      <c r="A56" t="str">
        <f>'Programs to include'!A29</f>
        <v>Mg for eclampsia</v>
      </c>
      <c r="B56" s="89" t="s">
        <v>254</v>
      </c>
      <c r="C56" s="24"/>
    </row>
    <row r="57" spans="1:3" x14ac:dyDescent="0.15">
      <c r="A57" t="str">
        <f>A56</f>
        <v>Mg for eclampsia</v>
      </c>
      <c r="B57" s="89" t="s">
        <v>255</v>
      </c>
      <c r="C57" s="24"/>
    </row>
    <row r="58" spans="1:3" x14ac:dyDescent="0.15">
      <c r="A58" t="str">
        <f>'Programs to include'!A30</f>
        <v>Mg for pre-eclampsia</v>
      </c>
      <c r="B58" s="89" t="s">
        <v>254</v>
      </c>
      <c r="C58" s="24"/>
    </row>
    <row r="59" spans="1:3" x14ac:dyDescent="0.15">
      <c r="A59" t="str">
        <f>A58</f>
        <v>Mg for pre-eclampsia</v>
      </c>
      <c r="B59" s="89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89" t="s">
        <v>254</v>
      </c>
      <c r="C60" s="24"/>
    </row>
    <row r="61" spans="1:3" x14ac:dyDescent="0.15">
      <c r="A61" t="str">
        <f>A60</f>
        <v>Multiple micronutrient supplementation</v>
      </c>
      <c r="B61" s="89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89" t="s">
        <v>254</v>
      </c>
      <c r="C62" s="24"/>
    </row>
    <row r="63" spans="1:3" x14ac:dyDescent="0.15">
      <c r="A63" t="str">
        <f>A62</f>
        <v>Multiple micronutrient supplementation (malaria area)</v>
      </c>
      <c r="B63" s="89" t="s">
        <v>255</v>
      </c>
      <c r="C63" s="24"/>
    </row>
    <row r="64" spans="1:3" x14ac:dyDescent="0.15">
      <c r="A64" t="str">
        <f>'Programs to include'!A33</f>
        <v>Oral rehydration salts</v>
      </c>
      <c r="B64" s="89" t="s">
        <v>254</v>
      </c>
      <c r="C64" s="24"/>
    </row>
    <row r="65" spans="1:3" x14ac:dyDescent="0.15">
      <c r="A65" t="str">
        <f>A64</f>
        <v>Oral rehydration salts</v>
      </c>
      <c r="B65" s="89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89" t="s">
        <v>254</v>
      </c>
      <c r="C66" s="24"/>
    </row>
    <row r="67" spans="1:3" x14ac:dyDescent="0.15">
      <c r="A67" t="str">
        <f>A66</f>
        <v>Public provision of complementary foods</v>
      </c>
      <c r="B67" s="89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89" t="s">
        <v>254</v>
      </c>
      <c r="C68" s="24"/>
    </row>
    <row r="69" spans="1:3" x14ac:dyDescent="0.15">
      <c r="A69" t="str">
        <f>A68</f>
        <v>Public provision of complementary foods with iron</v>
      </c>
      <c r="B69" s="89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89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89" t="s">
        <v>255</v>
      </c>
      <c r="C71" s="24"/>
    </row>
    <row r="72" spans="1:3" x14ac:dyDescent="0.15">
      <c r="A72" t="str">
        <f>'Programs to include'!A37</f>
        <v>Sprinkles</v>
      </c>
      <c r="B72" s="89" t="s">
        <v>254</v>
      </c>
      <c r="C72" s="24"/>
    </row>
    <row r="73" spans="1:3" x14ac:dyDescent="0.15">
      <c r="A73" t="str">
        <f>A72</f>
        <v>Sprinkles</v>
      </c>
      <c r="B73" s="89" t="s">
        <v>255</v>
      </c>
      <c r="C73" s="24"/>
    </row>
    <row r="74" spans="1:3" x14ac:dyDescent="0.15">
      <c r="A74" t="str">
        <f>'Programs to include'!A38</f>
        <v>Sprinkles (malaria area)</v>
      </c>
      <c r="B74" s="89" t="s">
        <v>254</v>
      </c>
      <c r="C74" s="24"/>
    </row>
    <row r="75" spans="1:3" x14ac:dyDescent="0.15">
      <c r="A75" t="str">
        <f>A74</f>
        <v>Sprinkles (malaria area)</v>
      </c>
      <c r="B75" s="89" t="s">
        <v>255</v>
      </c>
      <c r="C75" s="24"/>
    </row>
    <row r="76" spans="1:3" x14ac:dyDescent="0.15">
      <c r="A76" t="str">
        <f>'Programs to include'!A39</f>
        <v>Treatment of MAM</v>
      </c>
      <c r="B76" s="89" t="s">
        <v>254</v>
      </c>
      <c r="C76" s="24"/>
    </row>
    <row r="77" spans="1:3" x14ac:dyDescent="0.15">
      <c r="A77" t="str">
        <f>A76</f>
        <v>Treatment of MAM</v>
      </c>
      <c r="B77" s="89" t="s">
        <v>255</v>
      </c>
      <c r="C77" s="24"/>
    </row>
    <row r="78" spans="1:3" x14ac:dyDescent="0.15">
      <c r="A78" t="str">
        <f>'Programs to include'!A40</f>
        <v>Treatment of SAM</v>
      </c>
      <c r="B78" s="89" t="s">
        <v>254</v>
      </c>
      <c r="C78" s="24"/>
    </row>
    <row r="79" spans="1:3" x14ac:dyDescent="0.15">
      <c r="A79" t="str">
        <f>A78</f>
        <v>Treatment of SAM</v>
      </c>
      <c r="B79" s="89" t="s">
        <v>255</v>
      </c>
      <c r="C79" s="24"/>
    </row>
    <row r="80" spans="1:3" x14ac:dyDescent="0.15">
      <c r="A80" t="str">
        <f>'Programs to include'!A41</f>
        <v>Vitamin A supplementation</v>
      </c>
      <c r="B80" s="89" t="s">
        <v>254</v>
      </c>
      <c r="C80" s="24"/>
    </row>
    <row r="81" spans="1:3" x14ac:dyDescent="0.15">
      <c r="A81" t="str">
        <f>A80</f>
        <v>Vitamin A supplementation</v>
      </c>
      <c r="B81" s="89" t="s">
        <v>255</v>
      </c>
      <c r="C81" s="24"/>
    </row>
    <row r="82" spans="1:3" x14ac:dyDescent="0.15">
      <c r="A82" t="str">
        <f>'Programs to include'!A42</f>
        <v>WASH: Handwashing</v>
      </c>
      <c r="B82" s="89" t="s">
        <v>254</v>
      </c>
      <c r="C82" s="24"/>
    </row>
    <row r="83" spans="1:3" x14ac:dyDescent="0.15">
      <c r="A83" t="str">
        <f>A82</f>
        <v>WASH: Handwashing</v>
      </c>
      <c r="B83" s="89" t="s">
        <v>255</v>
      </c>
      <c r="C83" s="24"/>
    </row>
    <row r="84" spans="1:3" x14ac:dyDescent="0.15">
      <c r="A84" t="str">
        <f>'Programs to include'!A43</f>
        <v>WASH: Hygenic disposal</v>
      </c>
      <c r="B84" s="89" t="s">
        <v>254</v>
      </c>
      <c r="C84" s="24"/>
    </row>
    <row r="85" spans="1:3" x14ac:dyDescent="0.15">
      <c r="A85" t="str">
        <f>A84</f>
        <v>WASH: Hygenic disposal</v>
      </c>
      <c r="B85" s="89" t="s">
        <v>255</v>
      </c>
      <c r="C85" s="24"/>
    </row>
    <row r="86" spans="1:3" x14ac:dyDescent="0.15">
      <c r="A86" t="str">
        <f>'Programs to include'!A44</f>
        <v>WASH: Improved sanitation</v>
      </c>
      <c r="B86" s="89" t="s">
        <v>254</v>
      </c>
      <c r="C86" s="24"/>
    </row>
    <row r="87" spans="1:3" x14ac:dyDescent="0.15">
      <c r="A87" t="str">
        <f>A86</f>
        <v>WASH: Improved sanitation</v>
      </c>
      <c r="B87" s="89" t="s">
        <v>255</v>
      </c>
      <c r="C87" s="24"/>
    </row>
    <row r="88" spans="1:3" x14ac:dyDescent="0.15">
      <c r="A88" t="str">
        <f>'Programs to include'!A45</f>
        <v>WASH: Improved water source</v>
      </c>
      <c r="B88" s="89" t="s">
        <v>254</v>
      </c>
      <c r="C88" s="24"/>
    </row>
    <row r="89" spans="1:3" x14ac:dyDescent="0.15">
      <c r="A89" t="str">
        <f>A88</f>
        <v>WASH: Improved water source</v>
      </c>
      <c r="B89" s="89" t="s">
        <v>255</v>
      </c>
      <c r="C89" s="24"/>
    </row>
    <row r="90" spans="1:3" x14ac:dyDescent="0.15">
      <c r="A90" t="str">
        <f>'Programs to include'!A46</f>
        <v>WASH: Piped water</v>
      </c>
      <c r="B90" s="89" t="s">
        <v>254</v>
      </c>
      <c r="C90" s="24"/>
    </row>
    <row r="91" spans="1:3" x14ac:dyDescent="0.15">
      <c r="A91" t="str">
        <f>A90</f>
        <v>WASH: Piped water</v>
      </c>
      <c r="B91" s="89" t="s">
        <v>255</v>
      </c>
      <c r="C91" s="24"/>
    </row>
    <row r="92" spans="1:3" x14ac:dyDescent="0.15">
      <c r="A92" t="str">
        <f>'Programs to include'!A47</f>
        <v>Zinc for treatment + ORS</v>
      </c>
      <c r="B92" s="89" t="s">
        <v>254</v>
      </c>
      <c r="C92" s="24"/>
    </row>
    <row r="93" spans="1:3" x14ac:dyDescent="0.15">
      <c r="A93" t="str">
        <f>A92</f>
        <v>Zinc for treatment + ORS</v>
      </c>
      <c r="B93" s="89" t="s">
        <v>255</v>
      </c>
      <c r="C93" s="24"/>
    </row>
    <row r="94" spans="1:3" x14ac:dyDescent="0.15">
      <c r="A94" t="str">
        <f>'Programs to include'!A48</f>
        <v>Zinc supplementation</v>
      </c>
      <c r="B94" s="89" t="s">
        <v>254</v>
      </c>
      <c r="C94" s="24"/>
    </row>
    <row r="95" spans="1:3" x14ac:dyDescent="0.15">
      <c r="A95" t="str">
        <f>A94</f>
        <v>Zinc supplementation</v>
      </c>
      <c r="B95" s="89" t="s">
        <v>255</v>
      </c>
      <c r="C95" s="24"/>
    </row>
    <row r="96" spans="1:3" x14ac:dyDescent="0.15">
      <c r="A96" t="str">
        <f>'Programs to include'!A49</f>
        <v>IYCF 1</v>
      </c>
      <c r="B96" s="89" t="s">
        <v>254</v>
      </c>
      <c r="C96" s="24"/>
    </row>
    <row r="97" spans="1:3" x14ac:dyDescent="0.15">
      <c r="A97" t="str">
        <f>A96</f>
        <v>IYCF 1</v>
      </c>
      <c r="B97" s="89" t="s">
        <v>255</v>
      </c>
      <c r="C97" s="24"/>
    </row>
    <row r="98" spans="1:3" x14ac:dyDescent="0.15">
      <c r="A98" t="str">
        <f>'Programs to include'!A50</f>
        <v>IYCF 2</v>
      </c>
      <c r="B98" s="89" t="s">
        <v>254</v>
      </c>
      <c r="C98" s="24"/>
    </row>
    <row r="99" spans="1:3" x14ac:dyDescent="0.15">
      <c r="A99" t="str">
        <f>A98</f>
        <v>IYCF 2</v>
      </c>
      <c r="B99" s="89" t="s">
        <v>255</v>
      </c>
      <c r="C99" s="24"/>
    </row>
    <row r="100" spans="1:3" x14ac:dyDescent="0.15">
      <c r="A100" t="str">
        <f>'Programs to include'!A51</f>
        <v>IYCF 3</v>
      </c>
      <c r="B100" s="89" t="s">
        <v>254</v>
      </c>
      <c r="C100" s="24"/>
    </row>
    <row r="101" spans="1:3" x14ac:dyDescent="0.15">
      <c r="A101" t="str">
        <f>A100</f>
        <v>IYCF 3</v>
      </c>
      <c r="B101" s="89" t="s">
        <v>255</v>
      </c>
      <c r="C101" s="24"/>
    </row>
    <row r="102" spans="1:3" x14ac:dyDescent="0.15">
      <c r="A102" s="152" t="s">
        <v>271</v>
      </c>
      <c r="B102" s="152" t="s">
        <v>254</v>
      </c>
      <c r="C102" s="155"/>
    </row>
    <row r="103" spans="1:3" x14ac:dyDescent="0.15">
      <c r="A103" s="152" t="s">
        <v>271</v>
      </c>
      <c r="B103" s="152" t="s">
        <v>255</v>
      </c>
      <c r="C103" s="155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B9"/>
  <sheetViews>
    <sheetView workbookViewId="0">
      <selection activeCell="A5" sqref="A5"/>
    </sheetView>
  </sheetViews>
  <sheetFormatPr baseColWidth="10" defaultColWidth="11.5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B52"/>
  <sheetViews>
    <sheetView topLeftCell="A38" workbookViewId="0">
      <selection activeCell="A52" sqref="A52:B52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89"/>
    </row>
    <row r="3" spans="1:2" x14ac:dyDescent="0.15">
      <c r="A3" s="128" t="s">
        <v>240</v>
      </c>
      <c r="B3" s="89"/>
    </row>
    <row r="4" spans="1:2" x14ac:dyDescent="0.15">
      <c r="A4" s="4" t="s">
        <v>210</v>
      </c>
      <c r="B4" s="89"/>
    </row>
    <row r="5" spans="1:2" x14ac:dyDescent="0.15">
      <c r="A5" s="4" t="s">
        <v>139</v>
      </c>
      <c r="B5" s="89" t="s">
        <v>161</v>
      </c>
    </row>
    <row r="6" spans="1:2" x14ac:dyDescent="0.15">
      <c r="A6" t="s">
        <v>181</v>
      </c>
      <c r="B6" s="89"/>
    </row>
    <row r="7" spans="1:2" x14ac:dyDescent="0.15">
      <c r="A7" s="12" t="s">
        <v>141</v>
      </c>
      <c r="B7" s="89" t="s">
        <v>161</v>
      </c>
    </row>
    <row r="8" spans="1:2" x14ac:dyDescent="0.15">
      <c r="A8" s="12" t="s">
        <v>142</v>
      </c>
      <c r="B8" s="89"/>
    </row>
    <row r="9" spans="1:2" x14ac:dyDescent="0.15">
      <c r="A9" s="12" t="s">
        <v>140</v>
      </c>
      <c r="B9" s="89"/>
    </row>
    <row r="10" spans="1:2" x14ac:dyDescent="0.15">
      <c r="A10" t="s">
        <v>120</v>
      </c>
      <c r="B10" s="89"/>
    </row>
    <row r="11" spans="1:2" x14ac:dyDescent="0.15">
      <c r="A11" t="s">
        <v>128</v>
      </c>
      <c r="B11" s="89"/>
    </row>
    <row r="12" spans="1:2" x14ac:dyDescent="0.15">
      <c r="A12" t="s">
        <v>121</v>
      </c>
      <c r="B12" s="89"/>
    </row>
    <row r="13" spans="1:2" x14ac:dyDescent="0.15">
      <c r="A13" t="s">
        <v>129</v>
      </c>
      <c r="B13" s="89"/>
    </row>
    <row r="14" spans="1:2" x14ac:dyDescent="0.15">
      <c r="A14" t="s">
        <v>122</v>
      </c>
      <c r="B14" s="89"/>
    </row>
    <row r="15" spans="1:2" x14ac:dyDescent="0.15">
      <c r="A15" t="s">
        <v>130</v>
      </c>
      <c r="B15" s="89"/>
    </row>
    <row r="16" spans="1:2" x14ac:dyDescent="0.15">
      <c r="A16" t="s">
        <v>119</v>
      </c>
      <c r="B16" s="89"/>
    </row>
    <row r="17" spans="1:2" x14ac:dyDescent="0.15">
      <c r="A17" t="s">
        <v>127</v>
      </c>
      <c r="B17" s="89"/>
    </row>
    <row r="18" spans="1:2" x14ac:dyDescent="0.15">
      <c r="A18" t="s">
        <v>117</v>
      </c>
      <c r="B18" s="89"/>
    </row>
    <row r="19" spans="1:2" x14ac:dyDescent="0.15">
      <c r="A19" t="s">
        <v>125</v>
      </c>
      <c r="B19" s="89"/>
    </row>
    <row r="20" spans="1:2" x14ac:dyDescent="0.15">
      <c r="A20" t="s">
        <v>118</v>
      </c>
      <c r="B20" s="89"/>
    </row>
    <row r="21" spans="1:2" x14ac:dyDescent="0.15">
      <c r="A21" t="s">
        <v>126</v>
      </c>
      <c r="B21" s="89"/>
    </row>
    <row r="22" spans="1:2" x14ac:dyDescent="0.15">
      <c r="A22" t="s">
        <v>116</v>
      </c>
      <c r="B22" s="89"/>
    </row>
    <row r="23" spans="1:2" x14ac:dyDescent="0.15">
      <c r="A23" t="s">
        <v>124</v>
      </c>
      <c r="B23" s="89"/>
    </row>
    <row r="24" spans="1:2" x14ac:dyDescent="0.15">
      <c r="A24" t="s">
        <v>115</v>
      </c>
      <c r="B24" s="89" t="s">
        <v>161</v>
      </c>
    </row>
    <row r="25" spans="1:2" x14ac:dyDescent="0.15">
      <c r="A25" s="4" t="s">
        <v>76</v>
      </c>
      <c r="B25" s="89"/>
    </row>
    <row r="26" spans="1:2" x14ac:dyDescent="0.15">
      <c r="A26" s="4" t="s">
        <v>135</v>
      </c>
      <c r="B26" s="89" t="s">
        <v>161</v>
      </c>
    </row>
    <row r="27" spans="1:2" x14ac:dyDescent="0.15">
      <c r="A27" s="4" t="s">
        <v>93</v>
      </c>
      <c r="B27" s="89"/>
    </row>
    <row r="28" spans="1:2" x14ac:dyDescent="0.15">
      <c r="A28" s="4" t="s">
        <v>77</v>
      </c>
      <c r="B28" s="89"/>
    </row>
    <row r="29" spans="1:2" x14ac:dyDescent="0.15">
      <c r="A29" s="4" t="s">
        <v>212</v>
      </c>
      <c r="B29" s="89"/>
    </row>
    <row r="30" spans="1:2" x14ac:dyDescent="0.15">
      <c r="A30" s="4" t="s">
        <v>211</v>
      </c>
      <c r="B30" s="89"/>
    </row>
    <row r="31" spans="1:2" x14ac:dyDescent="0.15">
      <c r="A31" t="s">
        <v>131</v>
      </c>
    </row>
    <row r="32" spans="1:2" x14ac:dyDescent="0.15">
      <c r="A32" t="s">
        <v>134</v>
      </c>
      <c r="B32" s="89"/>
    </row>
    <row r="33" spans="1:2" x14ac:dyDescent="0.15">
      <c r="A33" t="s">
        <v>209</v>
      </c>
      <c r="B33" s="89"/>
    </row>
    <row r="34" spans="1:2" x14ac:dyDescent="0.15">
      <c r="A34" s="4" t="s">
        <v>123</v>
      </c>
      <c r="B34" s="89"/>
    </row>
    <row r="35" spans="1:2" x14ac:dyDescent="0.15">
      <c r="A35" s="4" t="s">
        <v>74</v>
      </c>
    </row>
    <row r="36" spans="1:2" x14ac:dyDescent="0.15">
      <c r="A36" s="4" t="s">
        <v>132</v>
      </c>
      <c r="B36" s="89"/>
    </row>
    <row r="37" spans="1:2" x14ac:dyDescent="0.15">
      <c r="A37" s="4" t="s">
        <v>73</v>
      </c>
    </row>
    <row r="38" spans="1:2" x14ac:dyDescent="0.15">
      <c r="A38" s="18" t="s">
        <v>133</v>
      </c>
      <c r="B38" s="89" t="s">
        <v>161</v>
      </c>
    </row>
    <row r="39" spans="1:2" x14ac:dyDescent="0.15">
      <c r="A39" s="4" t="s">
        <v>147</v>
      </c>
      <c r="B39" s="89"/>
    </row>
    <row r="40" spans="1:2" x14ac:dyDescent="0.15">
      <c r="A40" s="4" t="s">
        <v>148</v>
      </c>
      <c r="B40" s="89" t="s">
        <v>161</v>
      </c>
    </row>
    <row r="41" spans="1:2" x14ac:dyDescent="0.15">
      <c r="A41" s="4" t="s">
        <v>47</v>
      </c>
      <c r="B41" s="89" t="s">
        <v>161</v>
      </c>
    </row>
    <row r="42" spans="1:2" x14ac:dyDescent="0.15">
      <c r="A42" t="s">
        <v>208</v>
      </c>
      <c r="B42" s="89"/>
    </row>
    <row r="43" spans="1:2" x14ac:dyDescent="0.15">
      <c r="A43" t="s">
        <v>207</v>
      </c>
      <c r="B43" s="89"/>
    </row>
    <row r="44" spans="1:2" x14ac:dyDescent="0.15">
      <c r="A44" t="s">
        <v>206</v>
      </c>
      <c r="B44" s="89"/>
    </row>
    <row r="45" spans="1:2" x14ac:dyDescent="0.15">
      <c r="A45" t="s">
        <v>204</v>
      </c>
      <c r="B45" s="89"/>
    </row>
    <row r="46" spans="1:2" x14ac:dyDescent="0.15">
      <c r="A46" t="s">
        <v>205</v>
      </c>
      <c r="B46" s="89"/>
    </row>
    <row r="47" spans="1:2" x14ac:dyDescent="0.15">
      <c r="A47" t="s">
        <v>213</v>
      </c>
      <c r="B47" s="89" t="s">
        <v>161</v>
      </c>
    </row>
    <row r="48" spans="1:2" x14ac:dyDescent="0.15">
      <c r="A48" s="4" t="s">
        <v>136</v>
      </c>
      <c r="B48" s="89"/>
    </row>
    <row r="49" spans="1:2" x14ac:dyDescent="0.15">
      <c r="A49" s="11" t="s">
        <v>157</v>
      </c>
      <c r="B49" s="89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  <row r="52" spans="1:2" x14ac:dyDescent="0.15">
      <c r="A52" s="152" t="s">
        <v>271</v>
      </c>
      <c r="B52" s="152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2"/>
  <sheetViews>
    <sheetView topLeftCell="I4" workbookViewId="0">
      <selection activeCell="K14" sqref="K14:K26"/>
    </sheetView>
  </sheetViews>
  <sheetFormatPr baseColWidth="10" defaultColWidth="11.5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9.2017441860465135E-2</v>
      </c>
    </row>
    <row r="3" spans="1:11" x14ac:dyDescent="0.15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9.2017441860465135E-2</v>
      </c>
    </row>
    <row r="4" spans="1:11" x14ac:dyDescent="0.15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0.13456686046511629</v>
      </c>
    </row>
    <row r="5" spans="1:11" x14ac:dyDescent="0.15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0.26325290697674419</v>
      </c>
    </row>
    <row r="6" spans="1:11" x14ac:dyDescent="0.15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0.27238546511627909</v>
      </c>
    </row>
    <row r="8" spans="1:11" x14ac:dyDescent="0.15">
      <c r="A8" s="10" t="s">
        <v>27</v>
      </c>
      <c r="B8" s="10" t="s">
        <v>6</v>
      </c>
      <c r="K8" s="97">
        <f>SUM(Distributions!C10:C11)</f>
        <v>9.4E-2</v>
      </c>
    </row>
    <row r="9" spans="1:11" x14ac:dyDescent="0.15">
      <c r="B9" s="10" t="s">
        <v>7</v>
      </c>
      <c r="K9" s="97">
        <f>SUM(Distributions!D10:D11)</f>
        <v>9.4E-2</v>
      </c>
    </row>
    <row r="10" spans="1:11" x14ac:dyDescent="0.15">
      <c r="B10" s="10" t="s">
        <v>8</v>
      </c>
      <c r="K10" s="97">
        <f>SUM(Distributions!E10:E11)</f>
        <v>7.1500000000000008E-2</v>
      </c>
    </row>
    <row r="11" spans="1:11" x14ac:dyDescent="0.15">
      <c r="B11" s="10" t="s">
        <v>9</v>
      </c>
      <c r="K11" s="97">
        <f>SUM(Distributions!F10:F11)</f>
        <v>5.2500000000000005E-2</v>
      </c>
    </row>
    <row r="12" spans="1:11" x14ac:dyDescent="0.15">
      <c r="B12" s="10" t="s">
        <v>10</v>
      </c>
      <c r="K12" s="97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150">
        <v>0.05</v>
      </c>
    </row>
    <row r="15" spans="1:11" x14ac:dyDescent="0.15">
      <c r="B15" s="10" t="s">
        <v>7</v>
      </c>
      <c r="K15" s="150">
        <v>0.05</v>
      </c>
    </row>
    <row r="16" spans="1:11" x14ac:dyDescent="0.15">
      <c r="B16" s="10" t="s">
        <v>8</v>
      </c>
      <c r="K16" s="150">
        <v>0.28560000000000002</v>
      </c>
    </row>
    <row r="17" spans="1:11" x14ac:dyDescent="0.15">
      <c r="B17" s="10" t="s">
        <v>9</v>
      </c>
      <c r="K17" s="150">
        <v>0.28560000000000002</v>
      </c>
    </row>
    <row r="18" spans="1:11" x14ac:dyDescent="0.15">
      <c r="B18" s="10" t="s">
        <v>10</v>
      </c>
      <c r="K18" s="150">
        <v>0.28560000000000002</v>
      </c>
    </row>
    <row r="19" spans="1:11" x14ac:dyDescent="0.15">
      <c r="B19" s="10" t="s">
        <v>111</v>
      </c>
      <c r="K19" s="150">
        <v>0.35868</v>
      </c>
    </row>
    <row r="20" spans="1:11" x14ac:dyDescent="0.15">
      <c r="B20" s="10" t="s">
        <v>112</v>
      </c>
      <c r="K20" s="150">
        <v>0.35868</v>
      </c>
    </row>
    <row r="21" spans="1:11" x14ac:dyDescent="0.15">
      <c r="B21" s="10" t="s">
        <v>113</v>
      </c>
      <c r="K21" s="150">
        <v>0.35868</v>
      </c>
    </row>
    <row r="22" spans="1:11" x14ac:dyDescent="0.15">
      <c r="B22" s="10" t="s">
        <v>114</v>
      </c>
      <c r="K22" s="150">
        <v>0.35868</v>
      </c>
    </row>
    <row r="23" spans="1:11" x14ac:dyDescent="0.15">
      <c r="B23" s="10" t="s">
        <v>107</v>
      </c>
      <c r="K23" s="150">
        <v>0.25619999999999998</v>
      </c>
    </row>
    <row r="24" spans="1:11" x14ac:dyDescent="0.15">
      <c r="B24" s="10" t="s">
        <v>108</v>
      </c>
      <c r="K24" s="150">
        <v>0.25619999999999998</v>
      </c>
    </row>
    <row r="25" spans="1:11" x14ac:dyDescent="0.15">
      <c r="B25" s="10" t="s">
        <v>109</v>
      </c>
      <c r="K25" s="150">
        <v>0.25619999999999998</v>
      </c>
    </row>
    <row r="26" spans="1:11" x14ac:dyDescent="0.15">
      <c r="B26" s="10" t="s">
        <v>110</v>
      </c>
      <c r="K26" s="150">
        <v>0.25619999999999998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workbookViewId="0">
      <selection activeCell="A12" sqref="A12:F19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7"/>
  <sheetViews>
    <sheetView workbookViewId="0">
      <selection activeCell="A14" sqref="A14:G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1">
        <f t="shared" ref="C2:G2" si="0">(1-_xlfn.NORM.DIST(_xlfn.NORM.INV(SUM(C4:C5), 0, 1) + 1, 0, 1, TRUE))</f>
        <v>0.62870810431799817</v>
      </c>
      <c r="D2" s="81">
        <f t="shared" si="0"/>
        <v>0.62870810431799817</v>
      </c>
      <c r="E2" s="81">
        <f t="shared" si="0"/>
        <v>0.54183578194461579</v>
      </c>
      <c r="F2" s="81">
        <f t="shared" si="0"/>
        <v>0.35693965056005883</v>
      </c>
      <c r="G2" s="81">
        <f t="shared" si="0"/>
        <v>0.34664813547557938</v>
      </c>
    </row>
    <row r="3" spans="1:7" ht="15.75" customHeight="1" x14ac:dyDescent="0.15">
      <c r="A3" s="11"/>
      <c r="B3" s="12" t="s">
        <v>23</v>
      </c>
      <c r="C3" s="81">
        <f t="shared" ref="C3:G3" si="1">1-C2-C4-C5</f>
        <v>0.27927445382153671</v>
      </c>
      <c r="D3" s="81">
        <f t="shared" si="1"/>
        <v>0.27927445382153671</v>
      </c>
      <c r="E3" s="81">
        <f t="shared" si="1"/>
        <v>0.32359735759026786</v>
      </c>
      <c r="F3" s="81">
        <f t="shared" si="1"/>
        <v>0.37980744246319698</v>
      </c>
      <c r="G3" s="81">
        <f t="shared" si="1"/>
        <v>0.38096639940814153</v>
      </c>
    </row>
    <row r="4" spans="1:7" ht="15.75" customHeight="1" x14ac:dyDescent="0.15">
      <c r="A4" s="11"/>
      <c r="B4" s="12" t="s">
        <v>25</v>
      </c>
      <c r="C4" s="81">
        <v>6.7248211091234369E-2</v>
      </c>
      <c r="D4" s="81">
        <v>6.7248211091234369E-2</v>
      </c>
      <c r="E4" s="81">
        <v>0.10360532200357783</v>
      </c>
      <c r="F4" s="81">
        <v>0.19163752236135956</v>
      </c>
      <c r="G4" s="81">
        <v>0.20007008050089448</v>
      </c>
    </row>
    <row r="5" spans="1:7" ht="15.75" customHeight="1" x14ac:dyDescent="0.15">
      <c r="A5" s="11"/>
      <c r="B5" s="12" t="s">
        <v>26</v>
      </c>
      <c r="C5" s="81">
        <v>2.4769230769230769E-2</v>
      </c>
      <c r="D5" s="81">
        <v>2.4769230769230769E-2</v>
      </c>
      <c r="E5" s="81">
        <v>3.0961538461538464E-2</v>
      </c>
      <c r="F5" s="81">
        <v>7.1615384615384622E-2</v>
      </c>
      <c r="G5" s="81">
        <v>7.2315384615384615E-2</v>
      </c>
    </row>
    <row r="8" spans="1:7" ht="15.75" customHeight="1" x14ac:dyDescent="0.15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15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15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15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3">
        <v>0.32392156862745092</v>
      </c>
      <c r="D14" s="84">
        <v>0.19651241830065358</v>
      </c>
      <c r="E14" s="83">
        <v>5.7843137254901958E-3</v>
      </c>
      <c r="F14" s="85">
        <v>0</v>
      </c>
      <c r="G14" s="86">
        <v>0</v>
      </c>
    </row>
    <row r="15" spans="1:7" ht="15.75" customHeight="1" x14ac:dyDescent="0.15">
      <c r="B15" s="4" t="s">
        <v>38</v>
      </c>
      <c r="C15" s="83">
        <v>0.30847058823529411</v>
      </c>
      <c r="D15" s="84">
        <v>0.63974117647058837</v>
      </c>
      <c r="E15" s="83">
        <v>0.10897058823529412</v>
      </c>
      <c r="F15" s="86">
        <v>3.3529411764705885E-3</v>
      </c>
      <c r="G15" s="86">
        <v>0</v>
      </c>
    </row>
    <row r="16" spans="1:7" ht="15.75" customHeight="1" x14ac:dyDescent="0.15">
      <c r="B16" s="4" t="s">
        <v>39</v>
      </c>
      <c r="C16" s="83">
        <v>5.566924265842349E-2</v>
      </c>
      <c r="D16" s="87">
        <v>0.16374806800618241</v>
      </c>
      <c r="E16" s="83">
        <v>0.88520649149922714</v>
      </c>
      <c r="F16" s="86">
        <v>0.69202627511591974</v>
      </c>
      <c r="G16" s="86">
        <v>0</v>
      </c>
    </row>
    <row r="17" spans="2:7" ht="15.75" customHeight="1" x14ac:dyDescent="0.15">
      <c r="B17" s="4" t="s">
        <v>40</v>
      </c>
      <c r="C17" s="83">
        <v>0.31193860047883148</v>
      </c>
      <c r="D17" s="87">
        <v>-1.6627774244071247E-6</v>
      </c>
      <c r="E17" s="83">
        <v>3.8606539988490509E-5</v>
      </c>
      <c r="F17" s="86">
        <v>0.3046207837076097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B5" sqref="B5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88">
        <v>1.4409406779661016</v>
      </c>
      <c r="C2" s="88">
        <v>1.4409406779661016</v>
      </c>
      <c r="D2" s="88">
        <v>4.8857372881355934</v>
      </c>
      <c r="E2" s="88">
        <v>4.7056398305084741</v>
      </c>
      <c r="F2" s="88">
        <v>1.6435805084745763</v>
      </c>
    </row>
    <row r="3" spans="1:6" ht="15.75" customHeight="1" x14ac:dyDescent="0.15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"/>
  <sheetViews>
    <sheetView tabSelected="1" workbookViewId="0">
      <selection activeCell="D4" sqref="D4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7">
        <v>0.95</v>
      </c>
      <c r="D2" s="97">
        <v>0.95</v>
      </c>
      <c r="E2" s="97">
        <v>0.71439999999999992</v>
      </c>
      <c r="F2" s="97">
        <v>0.71439999999999992</v>
      </c>
      <c r="G2" s="97">
        <v>0.71439999999999992</v>
      </c>
      <c r="H2" s="97">
        <v>0.64132</v>
      </c>
      <c r="I2" s="97">
        <v>0.64132</v>
      </c>
      <c r="J2" s="97">
        <v>0.64132</v>
      </c>
      <c r="K2" s="97">
        <v>0.64132</v>
      </c>
      <c r="L2" s="97">
        <v>0.74380000000000002</v>
      </c>
      <c r="M2" s="97">
        <v>0.74380000000000002</v>
      </c>
      <c r="N2" s="97">
        <v>0.74380000000000002</v>
      </c>
      <c r="O2" s="97">
        <v>0.74380000000000002</v>
      </c>
    </row>
    <row r="3" spans="1:15" x14ac:dyDescent="0.15">
      <c r="B3" t="s">
        <v>222</v>
      </c>
      <c r="C3" s="97">
        <v>0.05</v>
      </c>
      <c r="D3" s="97">
        <v>0.05</v>
      </c>
      <c r="E3" s="97">
        <v>0.28560000000000002</v>
      </c>
      <c r="F3" s="97">
        <v>0.28560000000000002</v>
      </c>
      <c r="G3" s="97">
        <v>0.28560000000000002</v>
      </c>
      <c r="H3" s="97">
        <v>0.35868</v>
      </c>
      <c r="I3" s="97">
        <v>0.35868</v>
      </c>
      <c r="J3" s="97">
        <v>0.35868</v>
      </c>
      <c r="K3" s="97">
        <v>0.35868</v>
      </c>
      <c r="L3" s="97">
        <v>0.25619999999999998</v>
      </c>
      <c r="M3" s="97">
        <v>0.25619999999999998</v>
      </c>
      <c r="N3" s="97">
        <v>0.25619999999999998</v>
      </c>
      <c r="O3" s="97">
        <v>0.25619999999999998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99">
        <v>0.1</v>
      </c>
      <c r="D5" s="99">
        <v>0.1</v>
      </c>
      <c r="E5" s="100">
        <v>0.68</v>
      </c>
      <c r="F5" s="100">
        <v>0.68</v>
      </c>
      <c r="G5" s="101">
        <v>0.68</v>
      </c>
      <c r="H5" s="102">
        <v>0.85399999999999998</v>
      </c>
      <c r="I5" s="102">
        <v>0.85399999999999998</v>
      </c>
      <c r="J5" s="102">
        <v>0.85399999999999998</v>
      </c>
      <c r="K5" s="102">
        <v>0.85399999999999998</v>
      </c>
      <c r="L5" s="102">
        <v>0.61</v>
      </c>
      <c r="M5" s="102">
        <v>0.61</v>
      </c>
      <c r="N5" s="102">
        <v>0.61</v>
      </c>
      <c r="O5" s="102">
        <v>0.61</v>
      </c>
    </row>
    <row r="6" spans="1:15" x14ac:dyDescent="0.15">
      <c r="A6" s="10" t="s">
        <v>224</v>
      </c>
      <c r="B6" t="s">
        <v>222</v>
      </c>
      <c r="C6" s="99">
        <v>0.05</v>
      </c>
      <c r="D6" s="99">
        <v>0.05</v>
      </c>
      <c r="E6" s="141">
        <v>0.28560000000000002</v>
      </c>
      <c r="F6" s="141">
        <v>0.28560000000000002</v>
      </c>
      <c r="G6" s="141">
        <v>0.28560000000000002</v>
      </c>
      <c r="H6" s="141">
        <v>0.35868</v>
      </c>
      <c r="I6" s="141">
        <v>0.35868</v>
      </c>
      <c r="J6" s="141">
        <v>0.35868</v>
      </c>
      <c r="K6" s="141">
        <v>0.35868</v>
      </c>
      <c r="L6" s="141">
        <v>0.25619999999999998</v>
      </c>
      <c r="M6" s="141">
        <v>0.25619999999999998</v>
      </c>
      <c r="N6" s="141">
        <v>0.25619999999999998</v>
      </c>
      <c r="O6" s="141">
        <v>0.25619999999999998</v>
      </c>
    </row>
    <row r="7" spans="1:15" x14ac:dyDescent="0.15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5"/>
  <sheetViews>
    <sheetView workbookViewId="0">
      <selection activeCell="C9" sqref="C9"/>
    </sheetView>
  </sheetViews>
  <sheetFormatPr baseColWidth="10" defaultColWidth="11.5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1" t="s">
        <v>198</v>
      </c>
      <c r="B2" s="72" t="s">
        <v>188</v>
      </c>
      <c r="C2" s="105">
        <v>5.6000000000000001E-2</v>
      </c>
    </row>
    <row r="3" spans="1:3" x14ac:dyDescent="0.15">
      <c r="B3" s="72" t="s">
        <v>189</v>
      </c>
      <c r="C3" s="105">
        <v>5.0000000000000001E-3</v>
      </c>
    </row>
    <row r="4" spans="1:3" x14ac:dyDescent="0.15">
      <c r="B4" s="72" t="s">
        <v>190</v>
      </c>
      <c r="C4" s="105">
        <v>0</v>
      </c>
    </row>
    <row r="5" spans="1:3" x14ac:dyDescent="0.15">
      <c r="B5" s="73" t="s">
        <v>191</v>
      </c>
      <c r="C5" s="105">
        <v>0.152</v>
      </c>
    </row>
    <row r="6" spans="1:3" x14ac:dyDescent="0.15">
      <c r="B6" s="73" t="s">
        <v>192</v>
      </c>
      <c r="C6" s="105">
        <v>0.34200000000000003</v>
      </c>
    </row>
    <row r="7" spans="1:3" x14ac:dyDescent="0.15">
      <c r="B7" s="73" t="s">
        <v>193</v>
      </c>
      <c r="C7" s="105">
        <v>0.29899999999999999</v>
      </c>
    </row>
    <row r="8" spans="1:3" x14ac:dyDescent="0.15">
      <c r="B8" s="74" t="s">
        <v>194</v>
      </c>
      <c r="C8" s="105">
        <v>1E-3</v>
      </c>
    </row>
    <row r="9" spans="1:3" x14ac:dyDescent="0.15">
      <c r="B9" s="74" t="s">
        <v>195</v>
      </c>
      <c r="C9" s="105">
        <v>5.0000000000000001E-3</v>
      </c>
    </row>
    <row r="10" spans="1:3" x14ac:dyDescent="0.15">
      <c r="B10" s="74" t="s">
        <v>196</v>
      </c>
      <c r="C10" s="105">
        <v>0.14099999999999999</v>
      </c>
    </row>
    <row r="11" spans="1:3" x14ac:dyDescent="0.15">
      <c r="C11" s="105"/>
    </row>
    <row r="12" spans="1:3" x14ac:dyDescent="0.15">
      <c r="A12" s="71" t="s">
        <v>197</v>
      </c>
      <c r="B12" s="62" t="s">
        <v>184</v>
      </c>
      <c r="C12" s="105">
        <v>0.20799999999999999</v>
      </c>
    </row>
    <row r="13" spans="1:3" x14ac:dyDescent="0.15">
      <c r="B13" s="62" t="s">
        <v>185</v>
      </c>
      <c r="C13" s="105">
        <v>3.5999999999999997E-2</v>
      </c>
    </row>
    <row r="14" spans="1:3" x14ac:dyDescent="0.15">
      <c r="B14" s="62" t="s">
        <v>186</v>
      </c>
      <c r="C14" s="105">
        <v>0.11899999999999999</v>
      </c>
    </row>
    <row r="15" spans="1:3" x14ac:dyDescent="0.15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2018-03-30T22:24:24Z</dcterms:modified>
</cp:coreProperties>
</file>