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E1E92A9-A93E-4B83-9012-6D8680C4EB9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<sst xmlns="http://schemas.openxmlformats.org/spreadsheetml/2006/main" count="2089" uniqueCount="342">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</sst>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63018.8681640625</v>
      </c>
    </row>
    <row r="8" spans="1:3" ht="15" customHeight="1" x14ac:dyDescent="0.25">
      <c r="B8" s="7" t="s">
        <v>8</v>
      </c>
      <c r="C8" s="37">
        <v>1.4999999999999999E-2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0.70886222839355495</v>
      </c>
    </row>
    <row r="11" spans="1:3" ht="15" customHeight="1" x14ac:dyDescent="0.25">
      <c r="B11" s="7" t="s">
        <v>11</v>
      </c>
      <c r="C11" s="37">
        <v>0.84900000000000009</v>
      </c>
    </row>
    <row r="12" spans="1:3" ht="15" customHeight="1" x14ac:dyDescent="0.25">
      <c r="B12" s="7" t="s">
        <v>12</v>
      </c>
      <c r="C12" s="37">
        <v>0.74199999999999999</v>
      </c>
    </row>
    <row r="13" spans="1:3" ht="15" customHeight="1" x14ac:dyDescent="0.25">
      <c r="B13" s="7" t="s">
        <v>13</v>
      </c>
      <c r="C13" s="37">
        <v>0.154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7.22E-2</v>
      </c>
    </row>
    <row r="24" spans="1:3" ht="15" customHeight="1" x14ac:dyDescent="0.25">
      <c r="B24" s="10" t="s">
        <v>22</v>
      </c>
      <c r="C24" s="38">
        <v>0.55390000000000006</v>
      </c>
    </row>
    <row r="25" spans="1:3" ht="15" customHeight="1" x14ac:dyDescent="0.25">
      <c r="B25" s="10" t="s">
        <v>23</v>
      </c>
      <c r="C25" s="38">
        <v>0.31580000000000003</v>
      </c>
    </row>
    <row r="26" spans="1:3" ht="15" customHeight="1" x14ac:dyDescent="0.25">
      <c r="B26" s="10" t="s">
        <v>24</v>
      </c>
      <c r="C26" s="38">
        <v>5.8100000000000013E-2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16.569072394038301</v>
      </c>
    </row>
    <row r="38" spans="1:5" ht="15" customHeight="1" x14ac:dyDescent="0.25">
      <c r="B38" s="22" t="s">
        <v>34</v>
      </c>
      <c r="C38" s="36">
        <v>23.849666099433801</v>
      </c>
      <c r="D38" s="107"/>
      <c r="E38" s="108"/>
    </row>
    <row r="39" spans="1:5" ht="15" customHeight="1" x14ac:dyDescent="0.25">
      <c r="B39" s="22" t="s">
        <v>35</v>
      </c>
      <c r="C39" s="36">
        <v>28.492514381946101</v>
      </c>
      <c r="D39" s="107"/>
      <c r="E39" s="107"/>
    </row>
    <row r="40" spans="1:5" ht="15" customHeight="1" x14ac:dyDescent="0.25">
      <c r="B40" s="22" t="s">
        <v>36</v>
      </c>
      <c r="C40" s="109">
        <v>1.83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9.6558075910000003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2.2445799999999998E-2</v>
      </c>
      <c r="D45" s="107"/>
    </row>
    <row r="46" spans="1:5" ht="15.75" customHeight="1" x14ac:dyDescent="0.25">
      <c r="B46" s="22" t="s">
        <v>41</v>
      </c>
      <c r="C46" s="38">
        <v>7.9206200000000004E-2</v>
      </c>
      <c r="D46" s="107"/>
    </row>
    <row r="47" spans="1:5" ht="15.75" customHeight="1" x14ac:dyDescent="0.25">
      <c r="B47" s="22" t="s">
        <v>42</v>
      </c>
      <c r="C47" s="38">
        <v>0.19462009999999999</v>
      </c>
      <c r="D47" s="107"/>
      <c r="E47" s="108"/>
    </row>
    <row r="48" spans="1:5" ht="15" customHeight="1" x14ac:dyDescent="0.25">
      <c r="B48" s="22" t="s">
        <v>43</v>
      </c>
      <c r="C48" s="39">
        <v>0.70372789999999996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0.48878400000000011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0.11662965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0.59949309214660507</v>
      </c>
      <c r="C2" s="95">
        <v>0.95</v>
      </c>
      <c r="D2" s="96">
        <v>49.287869290922437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39.684198983342803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277.35471353022348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1.1633680590126969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0.185769111785269</v>
      </c>
      <c r="C10" s="95">
        <v>0.95</v>
      </c>
      <c r="D10" s="96">
        <v>12.816498427138701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0.185769111785269</v>
      </c>
      <c r="C11" s="95">
        <v>0.95</v>
      </c>
      <c r="D11" s="96">
        <v>12.816498427138701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0.185769111785269</v>
      </c>
      <c r="C12" s="95">
        <v>0.95</v>
      </c>
      <c r="D12" s="96">
        <v>12.816498427138701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0.185769111785269</v>
      </c>
      <c r="C13" s="95">
        <v>0.95</v>
      </c>
      <c r="D13" s="96">
        <v>12.816498427138701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0.185769111785269</v>
      </c>
      <c r="C14" s="95">
        <v>0.95</v>
      </c>
      <c r="D14" s="96">
        <v>12.816498427138701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0.185769111785269</v>
      </c>
      <c r="C15" s="95">
        <v>0.95</v>
      </c>
      <c r="D15" s="96">
        <v>12.816498427138701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0.52326422703405329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0.45</v>
      </c>
      <c r="C18" s="95">
        <v>0.95</v>
      </c>
      <c r="D18" s="96">
        <v>6.4352685672608949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6.4352685672608949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0.63121969999999994</v>
      </c>
      <c r="C21" s="95">
        <v>0.95</v>
      </c>
      <c r="D21" s="96">
        <v>11.985155491425511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22.014584291522841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4.1570370268154289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0.1595590845463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0.144888303525364</v>
      </c>
      <c r="C27" s="95">
        <v>0.95</v>
      </c>
      <c r="D27" s="96">
        <v>18.471268288136731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0.69253935451712811</v>
      </c>
      <c r="C29" s="95">
        <v>0.95</v>
      </c>
      <c r="D29" s="96">
        <v>93.696773026618672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1.5479984877076829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0.2315497017</v>
      </c>
      <c r="C32" s="95">
        <v>0.95</v>
      </c>
      <c r="D32" s="96">
        <v>1.1034095765662739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0.574593186378479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2.4706285348208592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0.17421317696571362</v>
      </c>
      <c r="C3" s="121">
        <f>frac_mam_1_5months * 2.6</f>
        <v>0.17421317696571362</v>
      </c>
      <c r="D3" s="121">
        <f>frac_mam_6_11months * 2.6</f>
        <v>0.17344126105308522</v>
      </c>
      <c r="E3" s="121">
        <f>frac_mam_12_23months * 2.6</f>
        <v>0.10721077695488941</v>
      </c>
      <c r="F3" s="121">
        <f>frac_mam_24_59months * 2.6</f>
        <v>7.440304309129718E-2</v>
      </c>
    </row>
    <row r="4" spans="1:6" ht="15.75" customHeight="1" x14ac:dyDescent="0.25">
      <c r="A4" s="4" t="s">
        <v>205</v>
      </c>
      <c r="B4" s="121">
        <f>frac_sam_1month * 2.6</f>
        <v>0.21761335879564297</v>
      </c>
      <c r="C4" s="121">
        <f>frac_sam_1_5months * 2.6</f>
        <v>0.21761335879564297</v>
      </c>
      <c r="D4" s="121">
        <f>frac_sam_6_11months * 2.6</f>
        <v>8.5564897209405896E-2</v>
      </c>
      <c r="E4" s="121">
        <f>frac_sam_12_23months * 2.6</f>
        <v>5.2959639206528603E-2</v>
      </c>
      <c r="F4" s="121">
        <f>frac_sam_24_59months * 2.6</f>
        <v>2.5706152990460383E-2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1.4999999999999999E-2</v>
      </c>
      <c r="E2" s="50">
        <f>food_insecure</f>
        <v>1.4999999999999999E-2</v>
      </c>
      <c r="F2" s="50">
        <f>food_insecure</f>
        <v>1.4999999999999999E-2</v>
      </c>
      <c r="G2" s="50">
        <f>food_insecure</f>
        <v>1.4999999999999999E-2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1.4999999999999999E-2</v>
      </c>
      <c r="F5" s="50">
        <f>food_insecure</f>
        <v>1.4999999999999999E-2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1.4999999999999999E-2</v>
      </c>
      <c r="F8" s="50">
        <f>food_insecure</f>
        <v>1.4999999999999999E-2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1.4999999999999999E-2</v>
      </c>
      <c r="F9" s="50">
        <f>food_insecure</f>
        <v>1.4999999999999999E-2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0.74199999999999999</v>
      </c>
      <c r="E10" s="50">
        <f>IF(ISBLANK(comm_deliv), frac_children_health_facility,1)</f>
        <v>0.74199999999999999</v>
      </c>
      <c r="F10" s="50">
        <f>IF(ISBLANK(comm_deliv), frac_children_health_facility,1)</f>
        <v>0.74199999999999999</v>
      </c>
      <c r="G10" s="50">
        <f>IF(ISBLANK(comm_deliv), frac_children_health_facility,1)</f>
        <v>0.74199999999999999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1.4999999999999999E-2</v>
      </c>
      <c r="I15" s="50">
        <f>food_insecure</f>
        <v>1.4999999999999999E-2</v>
      </c>
      <c r="J15" s="50">
        <f>food_insecure</f>
        <v>1.4999999999999999E-2</v>
      </c>
      <c r="K15" s="50">
        <f>food_insecure</f>
        <v>1.4999999999999999E-2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0.84900000000000009</v>
      </c>
      <c r="I18" s="50">
        <f>frac_PW_health_facility</f>
        <v>0.84900000000000009</v>
      </c>
      <c r="J18" s="50">
        <f>frac_PW_health_facility</f>
        <v>0.84900000000000009</v>
      </c>
      <c r="K18" s="50">
        <f>frac_PW_health_facility</f>
        <v>0.84900000000000009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0.154</v>
      </c>
      <c r="M24" s="50">
        <f>famplan_unmet_need</f>
        <v>0.154</v>
      </c>
      <c r="N24" s="50">
        <f>famplan_unmet_need</f>
        <v>0.154</v>
      </c>
      <c r="O24" s="50">
        <f>famplan_unmet_need</f>
        <v>0.154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0.14357459206771836</v>
      </c>
      <c r="M25" s="50">
        <f>(1-food_insecure)*(0.49)+food_insecure*(0.7)</f>
        <v>0.49314999999999998</v>
      </c>
      <c r="N25" s="50">
        <f>(1-food_insecure)*(0.49)+food_insecure*(0.7)</f>
        <v>0.49314999999999998</v>
      </c>
      <c r="O25" s="50">
        <f>(1-food_insecure)*(0.49)+food_insecure*(0.7)</f>
        <v>0.49314999999999998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6.1531968029022159E-2</v>
      </c>
      <c r="M26" s="50">
        <f>(1-food_insecure)*(0.21)+food_insecure*(0.3)</f>
        <v>0.21134999999999998</v>
      </c>
      <c r="N26" s="50">
        <f>(1-food_insecure)*(0.21)+food_insecure*(0.3)</f>
        <v>0.21134999999999998</v>
      </c>
      <c r="O26" s="50">
        <f>(1-food_insecure)*(0.21)+food_insecure*(0.3)</f>
        <v>0.21134999999999998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8.6031211509704511E-2</v>
      </c>
      <c r="M27" s="50">
        <f>(1-food_insecure)*(0.3)</f>
        <v>0.29549999999999998</v>
      </c>
      <c r="N27" s="50">
        <f>(1-food_insecure)*(0.3)</f>
        <v>0.29549999999999998</v>
      </c>
      <c r="O27" s="50">
        <f>(1-food_insecure)*(0.3)</f>
        <v>0.29549999999999998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0.70886222839355495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13988.287200000001</v>
      </c>
      <c r="C2" s="110">
        <v>35000</v>
      </c>
      <c r="D2" s="110">
        <v>76000</v>
      </c>
      <c r="E2" s="110">
        <v>72000</v>
      </c>
      <c r="F2" s="110">
        <v>48000</v>
      </c>
      <c r="G2" s="111">
        <f t="shared" ref="G2:G16" si="0">C2+D2+E2+F2</f>
        <v>231000</v>
      </c>
      <c r="H2" s="111">
        <f t="shared" ref="H2:H40" si="1">(B2 + stillbirth*B2/(1000-stillbirth))/(1-abortion)</f>
        <v>16050.763997943603</v>
      </c>
      <c r="I2" s="111">
        <f t="shared" ref="I2:I40" si="2">G2-H2</f>
        <v>214949.23600205639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13830.200800000001</v>
      </c>
      <c r="C3" s="110">
        <v>35000</v>
      </c>
      <c r="D3" s="110">
        <v>74000</v>
      </c>
      <c r="E3" s="110">
        <v>73000</v>
      </c>
      <c r="F3" s="110">
        <v>49000</v>
      </c>
      <c r="G3" s="111">
        <f t="shared" si="0"/>
        <v>231000</v>
      </c>
      <c r="H3" s="111">
        <f t="shared" si="1"/>
        <v>15869.368844884084</v>
      </c>
      <c r="I3" s="111">
        <f t="shared" si="2"/>
        <v>215130.6311551159</v>
      </c>
    </row>
    <row r="4" spans="1:9" ht="15.75" customHeight="1" x14ac:dyDescent="0.25">
      <c r="A4" s="7">
        <f t="shared" si="3"/>
        <v>2023</v>
      </c>
      <c r="B4" s="42">
        <v>13665.630800000001</v>
      </c>
      <c r="C4" s="110">
        <v>35000</v>
      </c>
      <c r="D4" s="110">
        <v>74000</v>
      </c>
      <c r="E4" s="110">
        <v>75000</v>
      </c>
      <c r="F4" s="110">
        <v>51000</v>
      </c>
      <c r="G4" s="111">
        <f t="shared" si="0"/>
        <v>235000</v>
      </c>
      <c r="H4" s="111">
        <f t="shared" si="1"/>
        <v>15680.534129570149</v>
      </c>
      <c r="I4" s="111">
        <f t="shared" si="2"/>
        <v>219319.46587042985</v>
      </c>
    </row>
    <row r="5" spans="1:9" ht="15.75" customHeight="1" x14ac:dyDescent="0.25">
      <c r="A5" s="7">
        <f t="shared" si="3"/>
        <v>2024</v>
      </c>
      <c r="B5" s="42">
        <v>13479.084000000001</v>
      </c>
      <c r="C5" s="110">
        <v>36000</v>
      </c>
      <c r="D5" s="110">
        <v>72000</v>
      </c>
      <c r="E5" s="110">
        <v>76000</v>
      </c>
      <c r="F5" s="110">
        <v>53000</v>
      </c>
      <c r="G5" s="111">
        <f t="shared" si="0"/>
        <v>237000</v>
      </c>
      <c r="H5" s="111">
        <f t="shared" si="1"/>
        <v>15466.482286155639</v>
      </c>
      <c r="I5" s="111">
        <f t="shared" si="2"/>
        <v>221533.51771384437</v>
      </c>
    </row>
    <row r="6" spans="1:9" ht="15.75" customHeight="1" x14ac:dyDescent="0.25">
      <c r="A6" s="7">
        <f t="shared" si="3"/>
        <v>2025</v>
      </c>
      <c r="B6" s="42">
        <v>13286.773999999999</v>
      </c>
      <c r="C6" s="110">
        <v>36000</v>
      </c>
      <c r="D6" s="110">
        <v>72000</v>
      </c>
      <c r="E6" s="110">
        <v>77000</v>
      </c>
      <c r="F6" s="110">
        <v>56000</v>
      </c>
      <c r="G6" s="111">
        <f t="shared" si="0"/>
        <v>241000</v>
      </c>
      <c r="H6" s="111">
        <f t="shared" si="1"/>
        <v>15245.81749851498</v>
      </c>
      <c r="I6" s="111">
        <f t="shared" si="2"/>
        <v>225754.18250148502</v>
      </c>
    </row>
    <row r="7" spans="1:9" ht="15.75" customHeight="1" x14ac:dyDescent="0.25">
      <c r="A7" s="7">
        <f t="shared" si="3"/>
        <v>2026</v>
      </c>
      <c r="B7" s="42">
        <v>13123.609200000001</v>
      </c>
      <c r="C7" s="110">
        <v>35000</v>
      </c>
      <c r="D7" s="110">
        <v>72000</v>
      </c>
      <c r="E7" s="110">
        <v>77000</v>
      </c>
      <c r="F7" s="110">
        <v>58000</v>
      </c>
      <c r="G7" s="111">
        <f t="shared" si="0"/>
        <v>242000</v>
      </c>
      <c r="H7" s="111">
        <f t="shared" si="1"/>
        <v>15058.59517028228</v>
      </c>
      <c r="I7" s="111">
        <f t="shared" si="2"/>
        <v>226941.40482971771</v>
      </c>
    </row>
    <row r="8" spans="1:9" ht="15.75" customHeight="1" x14ac:dyDescent="0.25">
      <c r="A8" s="7">
        <f t="shared" si="3"/>
        <v>2027</v>
      </c>
      <c r="B8" s="42">
        <v>12940.8202</v>
      </c>
      <c r="C8" s="110">
        <v>35000</v>
      </c>
      <c r="D8" s="110">
        <v>71000</v>
      </c>
      <c r="E8" s="110">
        <v>77000</v>
      </c>
      <c r="F8" s="110">
        <v>61000</v>
      </c>
      <c r="G8" s="111">
        <f t="shared" si="0"/>
        <v>244000</v>
      </c>
      <c r="H8" s="111">
        <f t="shared" si="1"/>
        <v>14848.855188648209</v>
      </c>
      <c r="I8" s="111">
        <f t="shared" si="2"/>
        <v>229151.14481135178</v>
      </c>
    </row>
    <row r="9" spans="1:9" ht="15.75" customHeight="1" x14ac:dyDescent="0.25">
      <c r="A9" s="7">
        <f t="shared" si="3"/>
        <v>2028</v>
      </c>
      <c r="B9" s="42">
        <v>12753.54</v>
      </c>
      <c r="C9" s="110">
        <v>35000</v>
      </c>
      <c r="D9" s="110">
        <v>71000</v>
      </c>
      <c r="E9" s="110">
        <v>77000</v>
      </c>
      <c r="F9" s="110">
        <v>63000</v>
      </c>
      <c r="G9" s="111">
        <f t="shared" si="0"/>
        <v>246000</v>
      </c>
      <c r="H9" s="111">
        <f t="shared" si="1"/>
        <v>14633.961810444789</v>
      </c>
      <c r="I9" s="111">
        <f t="shared" si="2"/>
        <v>231366.0381895552</v>
      </c>
    </row>
    <row r="10" spans="1:9" ht="15.75" customHeight="1" x14ac:dyDescent="0.25">
      <c r="A10" s="7">
        <f t="shared" si="3"/>
        <v>2029</v>
      </c>
      <c r="B10" s="42">
        <v>12561.768599999999</v>
      </c>
      <c r="C10" s="110">
        <v>34000</v>
      </c>
      <c r="D10" s="110">
        <v>70000</v>
      </c>
      <c r="E10" s="110">
        <v>75000</v>
      </c>
      <c r="F10" s="110">
        <v>65000</v>
      </c>
      <c r="G10" s="111">
        <f t="shared" si="0"/>
        <v>244000</v>
      </c>
      <c r="H10" s="111">
        <f t="shared" si="1"/>
        <v>14413.915035672017</v>
      </c>
      <c r="I10" s="111">
        <f t="shared" si="2"/>
        <v>229586.08496432798</v>
      </c>
    </row>
    <row r="11" spans="1:9" ht="15.75" customHeight="1" x14ac:dyDescent="0.25">
      <c r="A11" s="7">
        <f t="shared" si="3"/>
        <v>2030</v>
      </c>
      <c r="B11" s="42">
        <v>12365.505999999999</v>
      </c>
      <c r="C11" s="110">
        <v>34000</v>
      </c>
      <c r="D11" s="110">
        <v>70000</v>
      </c>
      <c r="E11" s="110">
        <v>75000</v>
      </c>
      <c r="F11" s="110">
        <v>67000</v>
      </c>
      <c r="G11" s="111">
        <f t="shared" si="0"/>
        <v>246000</v>
      </c>
      <c r="H11" s="111">
        <f t="shared" si="1"/>
        <v>14188.714864329893</v>
      </c>
      <c r="I11" s="111">
        <f t="shared" si="2"/>
        <v>231811.2851356701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2.9789614758972301E-3</v>
      </c>
    </row>
    <row r="4" spans="1:8" ht="15.75" customHeight="1" x14ac:dyDescent="0.25">
      <c r="B4" s="13" t="s">
        <v>69</v>
      </c>
      <c r="C4" s="43">
        <v>0.1649768520560225</v>
      </c>
    </row>
    <row r="5" spans="1:8" ht="15.75" customHeight="1" x14ac:dyDescent="0.25">
      <c r="B5" s="13" t="s">
        <v>70</v>
      </c>
      <c r="C5" s="43">
        <v>5.1776858764593321E-2</v>
      </c>
    </row>
    <row r="6" spans="1:8" ht="15.75" customHeight="1" x14ac:dyDescent="0.25">
      <c r="B6" s="13" t="s">
        <v>71</v>
      </c>
      <c r="C6" s="43">
        <v>0.2191247016985779</v>
      </c>
    </row>
    <row r="7" spans="1:8" ht="15.75" customHeight="1" x14ac:dyDescent="0.25">
      <c r="B7" s="13" t="s">
        <v>72</v>
      </c>
      <c r="C7" s="43">
        <v>0.33885942825492349</v>
      </c>
    </row>
    <row r="8" spans="1:8" ht="15.75" customHeight="1" x14ac:dyDescent="0.25">
      <c r="B8" s="13" t="s">
        <v>73</v>
      </c>
      <c r="C8" s="43">
        <v>3.1334662543682692E-3</v>
      </c>
    </row>
    <row r="9" spans="1:8" ht="15.75" customHeight="1" x14ac:dyDescent="0.25">
      <c r="B9" s="13" t="s">
        <v>74</v>
      </c>
      <c r="C9" s="43">
        <v>0.1417206421602237</v>
      </c>
    </row>
    <row r="10" spans="1:8" ht="15.75" customHeight="1" x14ac:dyDescent="0.25">
      <c r="B10" s="13" t="s">
        <v>75</v>
      </c>
      <c r="C10" s="43">
        <v>7.7429089335393372E-2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0.13209661100774239</v>
      </c>
      <c r="D14" s="43">
        <v>0.13209661100774239</v>
      </c>
      <c r="E14" s="43">
        <v>0.13209661100774239</v>
      </c>
      <c r="F14" s="43">
        <v>0.13209661100774239</v>
      </c>
    </row>
    <row r="15" spans="1:8" ht="15.75" customHeight="1" x14ac:dyDescent="0.25">
      <c r="B15" s="13" t="s">
        <v>82</v>
      </c>
      <c r="C15" s="43">
        <v>0.2638099189367234</v>
      </c>
      <c r="D15" s="43">
        <v>0.2638099189367234</v>
      </c>
      <c r="E15" s="43">
        <v>0.2638099189367234</v>
      </c>
      <c r="F15" s="43">
        <v>0.2638099189367234</v>
      </c>
    </row>
    <row r="16" spans="1:8" ht="15.75" customHeight="1" x14ac:dyDescent="0.25">
      <c r="B16" s="13" t="s">
        <v>83</v>
      </c>
      <c r="C16" s="43">
        <v>2.6019878135673451E-2</v>
      </c>
      <c r="D16" s="43">
        <v>2.6019878135673451E-2</v>
      </c>
      <c r="E16" s="43">
        <v>2.6019878135673451E-2</v>
      </c>
      <c r="F16" s="43">
        <v>2.6019878135673451E-2</v>
      </c>
    </row>
    <row r="17" spans="1:8" ht="15.75" customHeight="1" x14ac:dyDescent="0.25">
      <c r="B17" s="13" t="s">
        <v>84</v>
      </c>
      <c r="C17" s="43">
        <v>1.229521104954541E-2</v>
      </c>
      <c r="D17" s="43">
        <v>1.229521104954541E-2</v>
      </c>
      <c r="E17" s="43">
        <v>1.229521104954541E-2</v>
      </c>
      <c r="F17" s="43">
        <v>1.229521104954541E-2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1.0413154173341869E-2</v>
      </c>
      <c r="D19" s="43">
        <v>1.0413154173341869E-2</v>
      </c>
      <c r="E19" s="43">
        <v>1.0413154173341869E-2</v>
      </c>
      <c r="F19" s="43">
        <v>1.0413154173341869E-2</v>
      </c>
    </row>
    <row r="20" spans="1:8" ht="15.75" customHeight="1" x14ac:dyDescent="0.25">
      <c r="B20" s="13" t="s">
        <v>87</v>
      </c>
      <c r="C20" s="43">
        <v>1.386385395911788E-2</v>
      </c>
      <c r="D20" s="43">
        <v>1.386385395911788E-2</v>
      </c>
      <c r="E20" s="43">
        <v>1.386385395911788E-2</v>
      </c>
      <c r="F20" s="43">
        <v>1.386385395911788E-2</v>
      </c>
    </row>
    <row r="21" spans="1:8" ht="15.75" customHeight="1" x14ac:dyDescent="0.25">
      <c r="B21" s="13" t="s">
        <v>88</v>
      </c>
      <c r="C21" s="43">
        <v>0.13907920202401811</v>
      </c>
      <c r="D21" s="43">
        <v>0.13907920202401811</v>
      </c>
      <c r="E21" s="43">
        <v>0.13907920202401811</v>
      </c>
      <c r="F21" s="43">
        <v>0.13907920202401811</v>
      </c>
    </row>
    <row r="22" spans="1:8" ht="15.75" customHeight="1" x14ac:dyDescent="0.25">
      <c r="B22" s="13" t="s">
        <v>89</v>
      </c>
      <c r="C22" s="43">
        <v>0.40242217071383751</v>
      </c>
      <c r="D22" s="43">
        <v>0.40242217071383751</v>
      </c>
      <c r="E22" s="43">
        <v>0.40242217071383751</v>
      </c>
      <c r="F22" s="43">
        <v>0.40242217071383751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2.0391851999999999E-2</v>
      </c>
    </row>
    <row r="27" spans="1:8" ht="15.75" customHeight="1" x14ac:dyDescent="0.25">
      <c r="B27" s="13" t="s">
        <v>92</v>
      </c>
      <c r="C27" s="43">
        <v>1.2112826E-2</v>
      </c>
    </row>
    <row r="28" spans="1:8" ht="15.75" customHeight="1" x14ac:dyDescent="0.25">
      <c r="B28" s="13" t="s">
        <v>93</v>
      </c>
      <c r="C28" s="43">
        <v>0.20645870999999999</v>
      </c>
    </row>
    <row r="29" spans="1:8" ht="15.75" customHeight="1" x14ac:dyDescent="0.25">
      <c r="B29" s="13" t="s">
        <v>94</v>
      </c>
      <c r="C29" s="43">
        <v>0.14582909399999999</v>
      </c>
    </row>
    <row r="30" spans="1:8" ht="15.75" customHeight="1" x14ac:dyDescent="0.25">
      <c r="B30" s="13" t="s">
        <v>95</v>
      </c>
      <c r="C30" s="43">
        <v>4.8967666E-2</v>
      </c>
    </row>
    <row r="31" spans="1:8" ht="15.75" customHeight="1" x14ac:dyDescent="0.25">
      <c r="B31" s="13" t="s">
        <v>96</v>
      </c>
      <c r="C31" s="43">
        <v>9.2788695000000004E-2</v>
      </c>
    </row>
    <row r="32" spans="1:8" ht="15.75" customHeight="1" x14ac:dyDescent="0.25">
      <c r="B32" s="13" t="s">
        <v>97</v>
      </c>
      <c r="C32" s="43">
        <v>1.0910125E-2</v>
      </c>
    </row>
    <row r="33" spans="2:3" ht="15.75" customHeight="1" x14ac:dyDescent="0.25">
      <c r="B33" s="13" t="s">
        <v>98</v>
      </c>
      <c r="C33" s="43">
        <v>0.3714693</v>
      </c>
    </row>
    <row r="34" spans="2:3" ht="15.75" customHeight="1" x14ac:dyDescent="0.25">
      <c r="B34" s="13" t="s">
        <v>99</v>
      </c>
      <c r="C34" s="43">
        <v>9.1071732999999988E-2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0.42378201878194477</v>
      </c>
      <c r="D2" s="112">
        <f>IFERROR(1-_xlfn.NORM.DIST(_xlfn.NORM.INV(SUM(D4:D5), 0, 1) + 1, 0, 1, TRUE), "")</f>
        <v>0.42378201878194477</v>
      </c>
      <c r="E2" s="112">
        <f>IFERROR(1-_xlfn.NORM.DIST(_xlfn.NORM.INV(SUM(E4:E5), 0, 1) + 1, 0, 1, TRUE), "")</f>
        <v>0.48608537675152186</v>
      </c>
      <c r="F2" s="112">
        <f>IFERROR(1-_xlfn.NORM.DIST(_xlfn.NORM.INV(SUM(F4:F5), 0, 1) + 1, 0, 1, TRUE), "")</f>
        <v>0.26164678066813452</v>
      </c>
      <c r="G2" s="112">
        <f>IFERROR(1-_xlfn.NORM.DIST(_xlfn.NORM.INV(SUM(G4:G5), 0, 1) + 1, 0, 1, TRUE), "")</f>
        <v>0.24877361890334271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0.36660721355552961</v>
      </c>
      <c r="D3" s="112">
        <f>IFERROR(_xlfn.NORM.DIST(_xlfn.NORM.INV(SUM(D4:D5), 0, 1) + 1, 0, 1, TRUE) - SUM(D4:D5), "")</f>
        <v>0.36660721355552961</v>
      </c>
      <c r="E3" s="112">
        <f>IFERROR(_xlfn.NORM.DIST(_xlfn.NORM.INV(SUM(E4:E5), 0, 1) + 1, 0, 1, TRUE) - SUM(E4:E5), "")</f>
        <v>0.34667079983939764</v>
      </c>
      <c r="F3" s="112">
        <f>IFERROR(_xlfn.NORM.DIST(_xlfn.NORM.INV(SUM(F4:F5), 0, 1) + 1, 0, 1, TRUE) - SUM(F4:F5), "")</f>
        <v>0.37957380384362249</v>
      </c>
      <c r="G3" s="112">
        <f>IFERROR(_xlfn.NORM.DIST(_xlfn.NORM.INV(SUM(G4:G5), 0, 1) + 1, 0, 1, TRUE) - SUM(G4:G5), "")</f>
        <v>0.37736591759663529</v>
      </c>
    </row>
    <row r="4" spans="1:15" ht="15.75" customHeight="1" x14ac:dyDescent="0.25">
      <c r="B4" s="7" t="s">
        <v>104</v>
      </c>
      <c r="C4" s="113">
        <v>0.11483576893806501</v>
      </c>
      <c r="D4" s="113">
        <v>0.11483576893806501</v>
      </c>
      <c r="E4" s="113">
        <v>7.4652738869190202E-2</v>
      </c>
      <c r="F4" s="113">
        <v>0.213131308555603</v>
      </c>
      <c r="G4" s="113">
        <v>0.23221144080162001</v>
      </c>
    </row>
    <row r="5" spans="1:15" ht="15.75" customHeight="1" x14ac:dyDescent="0.25">
      <c r="B5" s="7" t="s">
        <v>105</v>
      </c>
      <c r="C5" s="113">
        <v>9.4774998724460602E-2</v>
      </c>
      <c r="D5" s="113">
        <v>9.4774998724460602E-2</v>
      </c>
      <c r="E5" s="113">
        <v>9.2591084539890303E-2</v>
      </c>
      <c r="F5" s="113">
        <v>0.14564810693263999</v>
      </c>
      <c r="G5" s="113">
        <v>0.14164902269840199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0.51333218406637382</v>
      </c>
      <c r="D8" s="112">
        <f>IFERROR(1-_xlfn.NORM.DIST(_xlfn.NORM.INV(SUM(D10:D11), 0, 1) + 1, 0, 1, TRUE), "")</f>
        <v>0.51333218406637382</v>
      </c>
      <c r="E8" s="112">
        <f>IFERROR(1-_xlfn.NORM.DIST(_xlfn.NORM.INV(SUM(E10:E11), 0, 1) + 1, 0, 1, TRUE), "")</f>
        <v>0.61169237501123486</v>
      </c>
      <c r="F8" s="112">
        <f>IFERROR(1-_xlfn.NORM.DIST(_xlfn.NORM.INV(SUM(F10:F11), 0, 1) + 1, 0, 1, TRUE), "")</f>
        <v>0.70590026901948222</v>
      </c>
      <c r="G8" s="112">
        <f>IFERROR(1-_xlfn.NORM.DIST(_xlfn.NORM.INV(SUM(G10:G11), 0, 1) + 1, 0, 1, TRUE), "")</f>
        <v>0.77885207137059753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0.33596530217925835</v>
      </c>
      <c r="D9" s="112">
        <f>IFERROR(_xlfn.NORM.DIST(_xlfn.NORM.INV(SUM(D10:D11), 0, 1) + 1, 0, 1, TRUE) - SUM(D10:D11), "")</f>
        <v>0.33596530217925835</v>
      </c>
      <c r="E9" s="112">
        <f>IFERROR(_xlfn.NORM.DIST(_xlfn.NORM.INV(SUM(E10:E11), 0, 1) + 1, 0, 1, TRUE) - SUM(E10:E11), "")</f>
        <v>0.28868987181088401</v>
      </c>
      <c r="F9" s="112">
        <f>IFERROR(_xlfn.NORM.DIST(_xlfn.NORM.INV(SUM(F10:F11), 0, 1) + 1, 0, 1, TRUE) - SUM(F10:F11), "")</f>
        <v>0.23249572476458785</v>
      </c>
      <c r="G9" s="112">
        <f>IFERROR(_xlfn.NORM.DIST(_xlfn.NORM.INV(SUM(G10:G11), 0, 1) + 1, 0, 1, TRUE) - SUM(G10:G11), "")</f>
        <v>0.18264439167488028</v>
      </c>
    </row>
    <row r="10" spans="1:15" ht="15.75" customHeight="1" x14ac:dyDescent="0.25">
      <c r="B10" s="7" t="s">
        <v>109</v>
      </c>
      <c r="C10" s="113">
        <v>6.7005068063736004E-2</v>
      </c>
      <c r="D10" s="113">
        <v>6.7005068063736004E-2</v>
      </c>
      <c r="E10" s="113">
        <v>6.67081773281097E-2</v>
      </c>
      <c r="F10" s="113">
        <v>4.1234914213419002E-2</v>
      </c>
      <c r="G10" s="113">
        <v>2.8616555035114299E-2</v>
      </c>
    </row>
    <row r="11" spans="1:15" ht="15.75" customHeight="1" x14ac:dyDescent="0.25">
      <c r="B11" s="7" t="s">
        <v>110</v>
      </c>
      <c r="C11" s="113">
        <v>8.3697445690631908E-2</v>
      </c>
      <c r="D11" s="113">
        <v>8.3697445690631908E-2</v>
      </c>
      <c r="E11" s="113">
        <v>3.29095758497715E-2</v>
      </c>
      <c r="F11" s="113">
        <v>2.0369092002511E-2</v>
      </c>
      <c r="G11" s="113">
        <v>9.8869819194078393E-3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0.92247155925000002</v>
      </c>
      <c r="D14" s="115">
        <v>0.91737426694000002</v>
      </c>
      <c r="E14" s="115">
        <v>0.91737426694000002</v>
      </c>
      <c r="F14" s="115">
        <v>0.84381044781000003</v>
      </c>
      <c r="G14" s="115">
        <v>0.84381044781000003</v>
      </c>
      <c r="H14" s="116">
        <v>0.32800000000000001</v>
      </c>
      <c r="I14" s="116">
        <v>0.32800000000000001</v>
      </c>
      <c r="J14" s="116">
        <v>0.32800000000000001</v>
      </c>
      <c r="K14" s="116">
        <v>0.32800000000000001</v>
      </c>
      <c r="L14" s="116">
        <v>0.35699999999999998</v>
      </c>
      <c r="M14" s="116">
        <v>0.35699999999999998</v>
      </c>
      <c r="N14" s="116">
        <v>0.35699999999999998</v>
      </c>
      <c r="O14" s="116">
        <v>0.35699999999999998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0.45088933861645208</v>
      </c>
      <c r="D15" s="112">
        <f t="shared" si="0"/>
        <v>0.44839786369200108</v>
      </c>
      <c r="E15" s="112">
        <f t="shared" si="0"/>
        <v>0.44839786369200108</v>
      </c>
      <c r="F15" s="112">
        <f t="shared" si="0"/>
        <v>0.41244104592236314</v>
      </c>
      <c r="G15" s="112">
        <f t="shared" si="0"/>
        <v>0.41244104592236314</v>
      </c>
      <c r="H15" s="112">
        <f t="shared" si="0"/>
        <v>0.16032115200000005</v>
      </c>
      <c r="I15" s="112">
        <f t="shared" si="0"/>
        <v>0.16032115200000005</v>
      </c>
      <c r="J15" s="112">
        <f t="shared" si="0"/>
        <v>0.16032115200000005</v>
      </c>
      <c r="K15" s="112">
        <f t="shared" si="0"/>
        <v>0.16032115200000005</v>
      </c>
      <c r="L15" s="112">
        <f t="shared" si="0"/>
        <v>0.17449588800000004</v>
      </c>
      <c r="M15" s="112">
        <f t="shared" si="0"/>
        <v>0.17449588800000004</v>
      </c>
      <c r="N15" s="112">
        <f t="shared" si="0"/>
        <v>0.17449588800000004</v>
      </c>
      <c r="O15" s="112">
        <f t="shared" si="0"/>
        <v>0.17449588800000004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0.71490067243575994</v>
      </c>
      <c r="D2" s="113">
        <v>0.43867450000000002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0.15027861297130601</v>
      </c>
      <c r="D3" s="113">
        <v>0.1844066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0.13220341503620101</v>
      </c>
      <c r="D4" s="113">
        <v>0.37343589999999999</v>
      </c>
      <c r="E4" s="113">
        <v>0.98593640327453602</v>
      </c>
      <c r="F4" s="113">
        <v>0.80405026674270597</v>
      </c>
      <c r="G4" s="113">
        <v>0</v>
      </c>
    </row>
    <row r="5" spans="1:7" x14ac:dyDescent="0.25">
      <c r="B5" s="82" t="s">
        <v>122</v>
      </c>
      <c r="C5" s="112">
        <v>2.6173018850386099E-3</v>
      </c>
      <c r="D5" s="112">
        <v>3.4830605145543801E-3</v>
      </c>
      <c r="E5" s="112">
        <f>1-SUM(E2:E4)</f>
        <v>1.4063596725463978E-2</v>
      </c>
      <c r="F5" s="112">
        <f>1-SUM(F2:F4)</f>
        <v>0.19594973325729403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2022-03-01T00:13:57Z</dcterms:modified>
</cp:coreProperties>
</file>