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7EEE3638-8339-4F82-A78D-390FBBBB89A6}" xr6:coauthVersionLast="47" xr6:coauthVersionMax="47" xr10:uidLastSave="{00000000-0000-0000-0000-000000000000}"/>
  <bookViews>
    <workbookView xWindow="-28920" yWindow="-120" windowWidth="29040" windowHeight="15840" tabRatio="961" activeTab="3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A39" i="2"/>
  <c r="H38" i="2"/>
  <c r="I38" i="2" s="1"/>
  <c r="G38" i="2"/>
  <c r="H37" i="2"/>
  <c r="I37" i="2" s="1"/>
  <c r="G37" i="2"/>
  <c r="A37" i="2"/>
  <c r="H36" i="2"/>
  <c r="I36" i="2" s="1"/>
  <c r="G36" i="2"/>
  <c r="H35" i="2"/>
  <c r="I35" i="2" s="1"/>
  <c r="G35" i="2"/>
  <c r="A35" i="2"/>
  <c r="H34" i="2"/>
  <c r="I34" i="2" s="1"/>
  <c r="G34" i="2"/>
  <c r="H33" i="2"/>
  <c r="I33" i="2" s="1"/>
  <c r="G33" i="2"/>
  <c r="A33" i="2"/>
  <c r="H32" i="2"/>
  <c r="I32" i="2" s="1"/>
  <c r="G32" i="2"/>
  <c r="H31" i="2"/>
  <c r="I31" i="2" s="1"/>
  <c r="G31" i="2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<sst xmlns="http://schemas.openxmlformats.org/spreadsheetml/2006/main" count="2089" uniqueCount="342">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</sst>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13" fillId="0" borderId="0" xfId="0" applyFont="1"/>
    <xf numFmtId="0" fontId="4" fillId="0" borderId="0" xfId="0" applyFont="1"/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6" borderId="0" xfId="0" applyFont="1" applyFill="1"/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102" customWidth="1"/>
    <col min="2" max="2" width="38.6328125" style="22" customWidth="1"/>
    <col min="3" max="3" width="14.453125" style="102" customWidth="1"/>
    <col min="4" max="16384" width="14.453125" style="102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102" t="s">
        <v>3</v>
      </c>
      <c r="B2" s="21"/>
      <c r="C2" s="21"/>
    </row>
    <row r="3" spans="1:3" ht="15.9" customHeight="1" x14ac:dyDescent="0.3">
      <c r="A3" s="1"/>
      <c r="B3" s="7" t="s">
        <v>4</v>
      </c>
      <c r="C3" s="34">
        <v>2021</v>
      </c>
    </row>
    <row r="4" spans="1:3" ht="15.9" customHeight="1" x14ac:dyDescent="0.3">
      <c r="A4" s="1"/>
      <c r="B4" s="7" t="s">
        <v>5</v>
      </c>
      <c r="C4" s="35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102" t="s">
        <v>6</v>
      </c>
    </row>
    <row r="7" spans="1:3" ht="15" customHeight="1" x14ac:dyDescent="0.25">
      <c r="B7" s="22" t="s">
        <v>7</v>
      </c>
      <c r="C7" s="36">
        <v>85694.57421875</v>
      </c>
    </row>
    <row r="8" spans="1:3" ht="15" customHeight="1" x14ac:dyDescent="0.25">
      <c r="B8" s="7" t="s">
        <v>8</v>
      </c>
      <c r="C8" s="37">
        <v>0.14000000000000001</v>
      </c>
    </row>
    <row r="9" spans="1:3" ht="15" customHeight="1" x14ac:dyDescent="0.25">
      <c r="B9" s="7" t="s">
        <v>9</v>
      </c>
      <c r="C9" s="38">
        <v>0.01</v>
      </c>
    </row>
    <row r="10" spans="1:3" ht="15" customHeight="1" x14ac:dyDescent="0.25">
      <c r="B10" s="7" t="s">
        <v>10</v>
      </c>
      <c r="C10" s="38">
        <v>0.85866676330566405</v>
      </c>
    </row>
    <row r="11" spans="1:3" ht="15" customHeight="1" x14ac:dyDescent="0.25">
      <c r="B11" s="7" t="s">
        <v>11</v>
      </c>
      <c r="C11" s="37">
        <v>0.86699999999999999</v>
      </c>
    </row>
    <row r="12" spans="1:3" ht="15" customHeight="1" x14ac:dyDescent="0.25">
      <c r="B12" s="7" t="s">
        <v>12</v>
      </c>
      <c r="C12" s="37">
        <v>0.83599999999999997</v>
      </c>
    </row>
    <row r="13" spans="1:3" ht="15" customHeight="1" x14ac:dyDescent="0.25">
      <c r="B13" s="7" t="s">
        <v>13</v>
      </c>
      <c r="C13" s="37">
        <v>0.47499999999999998</v>
      </c>
    </row>
    <row r="14" spans="1:3" ht="15" customHeight="1" x14ac:dyDescent="0.25">
      <c r="B14" s="102"/>
    </row>
    <row r="15" spans="1:3" ht="15" customHeight="1" x14ac:dyDescent="0.3">
      <c r="A15" s="102" t="s">
        <v>14</v>
      </c>
      <c r="B15" s="9"/>
      <c r="C15" s="4"/>
    </row>
    <row r="16" spans="1:3" ht="15" customHeight="1" x14ac:dyDescent="0.25">
      <c r="B16" s="7" t="s">
        <v>15</v>
      </c>
      <c r="C16" s="38">
        <v>0.1</v>
      </c>
    </row>
    <row r="17" spans="1:3" ht="15" customHeight="1" x14ac:dyDescent="0.25">
      <c r="B17" s="7" t="s">
        <v>16</v>
      </c>
      <c r="C17" s="38">
        <v>0.7</v>
      </c>
    </row>
    <row r="18" spans="1:3" ht="15" customHeight="1" x14ac:dyDescent="0.25">
      <c r="B18" s="7" t="s">
        <v>17</v>
      </c>
      <c r="C18" s="38">
        <v>0.05</v>
      </c>
    </row>
    <row r="19" spans="1:3" ht="15" customHeight="1" x14ac:dyDescent="0.25">
      <c r="B19" s="7" t="s">
        <v>18</v>
      </c>
      <c r="C19" s="38">
        <v>0.05</v>
      </c>
    </row>
    <row r="20" spans="1:3" ht="15" customHeight="1" x14ac:dyDescent="0.25">
      <c r="B20" s="7" t="s">
        <v>19</v>
      </c>
      <c r="C20" s="39"/>
    </row>
    <row r="21" spans="1:3" ht="15" customHeight="1" x14ac:dyDescent="0.25">
      <c r="B21" s="102"/>
    </row>
    <row r="22" spans="1:3" ht="15" customHeight="1" x14ac:dyDescent="0.25">
      <c r="A22" s="102" t="s">
        <v>20</v>
      </c>
    </row>
    <row r="23" spans="1:3" ht="15" customHeight="1" x14ac:dyDescent="0.25">
      <c r="B23" s="10" t="s">
        <v>21</v>
      </c>
      <c r="C23" s="38">
        <v>0.17369999999999999</v>
      </c>
    </row>
    <row r="24" spans="1:3" ht="15" customHeight="1" x14ac:dyDescent="0.25">
      <c r="B24" s="10" t="s">
        <v>22</v>
      </c>
      <c r="C24" s="38">
        <v>0.52529999999999999</v>
      </c>
    </row>
    <row r="25" spans="1:3" ht="15" customHeight="1" x14ac:dyDescent="0.25">
      <c r="B25" s="10" t="s">
        <v>23</v>
      </c>
      <c r="C25" s="38">
        <v>0.26540000000000002</v>
      </c>
    </row>
    <row r="26" spans="1:3" ht="15" customHeight="1" x14ac:dyDescent="0.25">
      <c r="B26" s="10" t="s">
        <v>24</v>
      </c>
      <c r="C26" s="38">
        <v>3.5600000000000007E-2</v>
      </c>
    </row>
    <row r="27" spans="1:3" ht="15" customHeight="1" x14ac:dyDescent="0.25">
      <c r="B27" s="10"/>
      <c r="C27" s="10"/>
    </row>
    <row r="28" spans="1:3" ht="15" customHeight="1" x14ac:dyDescent="0.25">
      <c r="A28" s="102" t="s">
        <v>25</v>
      </c>
      <c r="B28" s="10"/>
      <c r="C28" s="10"/>
    </row>
    <row r="29" spans="1:3" ht="14.25" customHeight="1" x14ac:dyDescent="0.25">
      <c r="B29" s="16" t="s">
        <v>26</v>
      </c>
      <c r="C29" s="38">
        <v>0.33107179959337901</v>
      </c>
    </row>
    <row r="30" spans="1:3" ht="14.25" customHeight="1" x14ac:dyDescent="0.25">
      <c r="B30" s="16" t="s">
        <v>27</v>
      </c>
      <c r="C30" s="98">
        <v>6.1996951218759998E-2</v>
      </c>
    </row>
    <row r="31" spans="1:3" ht="14.25" customHeight="1" x14ac:dyDescent="0.25">
      <c r="B31" s="16" t="s">
        <v>28</v>
      </c>
      <c r="C31" s="98">
        <v>0.10389744339792201</v>
      </c>
    </row>
    <row r="32" spans="1:3" ht="14.25" customHeight="1" x14ac:dyDescent="0.25">
      <c r="B32" s="16" t="s">
        <v>29</v>
      </c>
      <c r="C32" s="98">
        <v>0.50303380578993906</v>
      </c>
    </row>
    <row r="33" spans="1:5" ht="13" customHeight="1" x14ac:dyDescent="0.25">
      <c r="B33" s="18" t="s">
        <v>30</v>
      </c>
      <c r="C33" s="40"/>
    </row>
    <row r="34" spans="1:5" ht="15" customHeight="1" x14ac:dyDescent="0.25"/>
    <row r="35" spans="1:5" ht="15" customHeight="1" x14ac:dyDescent="0.3">
      <c r="A35" s="100" t="s">
        <v>31</v>
      </c>
    </row>
    <row r="36" spans="1:5" ht="15" customHeight="1" x14ac:dyDescent="0.25">
      <c r="A36" s="102" t="s">
        <v>32</v>
      </c>
      <c r="B36" s="7"/>
    </row>
    <row r="37" spans="1:5" ht="15" customHeight="1" x14ac:dyDescent="0.25">
      <c r="B37" s="22" t="s">
        <v>33</v>
      </c>
      <c r="C37" s="36">
        <v>18.600199729681801</v>
      </c>
    </row>
    <row r="38" spans="1:5" ht="15" customHeight="1" x14ac:dyDescent="0.25">
      <c r="B38" s="22" t="s">
        <v>34</v>
      </c>
      <c r="C38" s="36">
        <v>24.4369814181773</v>
      </c>
      <c r="D38" s="107"/>
      <c r="E38" s="108"/>
    </row>
    <row r="39" spans="1:5" ht="15" customHeight="1" x14ac:dyDescent="0.25">
      <c r="B39" s="22" t="s">
        <v>35</v>
      </c>
      <c r="C39" s="36">
        <v>29.251238131398701</v>
      </c>
      <c r="D39" s="107"/>
      <c r="E39" s="107"/>
    </row>
    <row r="40" spans="1:5" ht="15" customHeight="1" x14ac:dyDescent="0.25">
      <c r="B40" s="22" t="s">
        <v>36</v>
      </c>
      <c r="C40" s="109">
        <v>1.69</v>
      </c>
    </row>
    <row r="41" spans="1:5" ht="15" customHeight="1" x14ac:dyDescent="0.25">
      <c r="B41" s="22" t="s">
        <v>37</v>
      </c>
      <c r="C41" s="38">
        <v>0.12</v>
      </c>
    </row>
    <row r="42" spans="1:5" ht="15" customHeight="1" x14ac:dyDescent="0.25">
      <c r="B42" s="22" t="s">
        <v>38</v>
      </c>
      <c r="C42" s="36">
        <v>13.826618249999999</v>
      </c>
    </row>
    <row r="43" spans="1:5" ht="15.75" customHeight="1" x14ac:dyDescent="0.25">
      <c r="D43" s="107"/>
    </row>
    <row r="44" spans="1:5" ht="15.75" customHeight="1" x14ac:dyDescent="0.25">
      <c r="A44" s="102" t="s">
        <v>39</v>
      </c>
      <c r="D44" s="107"/>
    </row>
    <row r="45" spans="1:5" ht="15.75" customHeight="1" x14ac:dyDescent="0.25">
      <c r="B45" s="22" t="s">
        <v>40</v>
      </c>
      <c r="C45" s="38">
        <v>2.7612899999999999E-2</v>
      </c>
      <c r="D45" s="107"/>
    </row>
    <row r="46" spans="1:5" ht="15.75" customHeight="1" x14ac:dyDescent="0.25">
      <c r="B46" s="22" t="s">
        <v>41</v>
      </c>
      <c r="C46" s="38">
        <v>0.10480929999999999</v>
      </c>
      <c r="D46" s="107"/>
    </row>
    <row r="47" spans="1:5" ht="15.75" customHeight="1" x14ac:dyDescent="0.25">
      <c r="B47" s="22" t="s">
        <v>42</v>
      </c>
      <c r="C47" s="38">
        <v>0.1632912</v>
      </c>
      <c r="D47" s="107"/>
      <c r="E47" s="108"/>
    </row>
    <row r="48" spans="1:5" ht="15" customHeight="1" x14ac:dyDescent="0.25">
      <c r="B48" s="22" t="s">
        <v>43</v>
      </c>
      <c r="C48" s="39">
        <v>0.70428659999999998</v>
      </c>
      <c r="D48" s="107"/>
      <c r="E48" s="107"/>
    </row>
    <row r="49" spans="1:4" ht="15.75" customHeight="1" x14ac:dyDescent="0.25">
      <c r="D49" s="107"/>
    </row>
    <row r="50" spans="1:4" ht="15.75" customHeight="1" x14ac:dyDescent="0.25">
      <c r="A50" s="102" t="s">
        <v>44</v>
      </c>
      <c r="D50" s="107"/>
    </row>
    <row r="51" spans="1:4" ht="15.75" customHeight="1" x14ac:dyDescent="0.25">
      <c r="B51" s="22" t="s">
        <v>45</v>
      </c>
      <c r="C51" s="41">
        <v>3.2</v>
      </c>
      <c r="D51" s="107"/>
    </row>
    <row r="52" spans="1:4" ht="15" customHeight="1" x14ac:dyDescent="0.25">
      <c r="B52" s="22" t="s">
        <v>46</v>
      </c>
      <c r="C52" s="41">
        <v>3.2</v>
      </c>
    </row>
    <row r="53" spans="1:4" ht="15.75" customHeight="1" x14ac:dyDescent="0.25">
      <c r="B53" s="22" t="s">
        <v>47</v>
      </c>
      <c r="C53" s="41">
        <v>3.2</v>
      </c>
    </row>
    <row r="54" spans="1:4" ht="15.75" customHeight="1" x14ac:dyDescent="0.25">
      <c r="B54" s="22" t="s">
        <v>48</v>
      </c>
      <c r="C54" s="41">
        <v>3.2</v>
      </c>
    </row>
    <row r="55" spans="1:4" ht="15.75" customHeight="1" x14ac:dyDescent="0.25">
      <c r="B55" s="22" t="s">
        <v>49</v>
      </c>
      <c r="C55" s="41">
        <v>3.2</v>
      </c>
    </row>
    <row r="57" spans="1:4" ht="15.75" customHeight="1" x14ac:dyDescent="0.25">
      <c r="A57" s="102" t="s">
        <v>50</v>
      </c>
    </row>
    <row r="58" spans="1:4" ht="15.75" customHeight="1" x14ac:dyDescent="0.25">
      <c r="B58" s="7" t="s">
        <v>51</v>
      </c>
      <c r="C58" s="37">
        <v>1.9375E-2</v>
      </c>
    </row>
    <row r="59" spans="1:4" ht="15.75" customHeight="1" x14ac:dyDescent="0.25">
      <c r="B59" s="22" t="s">
        <v>52</v>
      </c>
      <c r="C59" s="37">
        <v>0.56878600000000001</v>
      </c>
    </row>
    <row r="60" spans="1:4" ht="15.75" customHeight="1" x14ac:dyDescent="0.25">
      <c r="B60" s="22" t="s">
        <v>53</v>
      </c>
      <c r="C60" s="37">
        <v>4.5999999999999999E-2</v>
      </c>
    </row>
    <row r="61" spans="1:4" ht="15.75" customHeight="1" x14ac:dyDescent="0.25">
      <c r="B61" s="22" t="s">
        <v>54</v>
      </c>
      <c r="C61" s="37">
        <v>1.4E-2</v>
      </c>
    </row>
    <row r="62" spans="1:4" ht="15.75" customHeight="1" x14ac:dyDescent="0.25">
      <c r="B62" s="22" t="s">
        <v>55</v>
      </c>
      <c r="C62" s="37">
        <v>0.15618451</v>
      </c>
    </row>
    <row r="63" spans="1:4" ht="15.75" customHeight="1" x14ac:dyDescent="0.3">
      <c r="A63" s="100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6" customWidth="1"/>
    <col min="3" max="3" width="20.453125" style="66" customWidth="1"/>
    <col min="4" max="4" width="20.08984375" style="66" customWidth="1"/>
    <col min="5" max="5" width="36.36328125" style="66" bestFit="1" customWidth="1"/>
    <col min="6" max="6" width="23" style="66" bestFit="1" customWidth="1"/>
    <col min="7" max="7" width="22.6328125" style="66" bestFit="1" customWidth="1"/>
    <col min="8" max="8" width="14.453125" style="66" customWidth="1"/>
    <col min="9" max="16384" width="14.453125" style="66"/>
  </cols>
  <sheetData>
    <row r="1" spans="1:7" ht="39" customHeight="1" x14ac:dyDescent="0.3">
      <c r="A1" s="75" t="s">
        <v>156</v>
      </c>
      <c r="B1" s="33" t="str">
        <f>"Cobertura de referencia ("&amp;start_year&amp;")"</f>
        <v>Cobertura de referencia (2021)</v>
      </c>
      <c r="C1" s="33" t="s">
        <v>161</v>
      </c>
      <c r="D1" s="33" t="s">
        <v>162</v>
      </c>
      <c r="E1" s="33" t="s">
        <v>163</v>
      </c>
      <c r="F1" s="33" t="s">
        <v>164</v>
      </c>
      <c r="G1" s="33" t="s">
        <v>165</v>
      </c>
    </row>
    <row r="2" spans="1:7" ht="15.75" customHeight="1" x14ac:dyDescent="0.25">
      <c r="A2" s="29" t="s">
        <v>166</v>
      </c>
      <c r="B2" s="38">
        <v>0.67228820204958295</v>
      </c>
      <c r="C2" s="95">
        <v>0.95</v>
      </c>
      <c r="D2" s="96">
        <v>60.485902574974247</v>
      </c>
      <c r="E2" s="45" t="s">
        <v>167</v>
      </c>
      <c r="F2" s="44">
        <v>1</v>
      </c>
      <c r="G2" s="44">
        <v>1</v>
      </c>
    </row>
    <row r="3" spans="1:7" ht="15.75" customHeight="1" x14ac:dyDescent="0.25">
      <c r="A3" s="29" t="s">
        <v>168</v>
      </c>
      <c r="B3" s="38">
        <v>0</v>
      </c>
      <c r="C3" s="95">
        <v>0.95</v>
      </c>
      <c r="D3" s="96">
        <v>39.935189433056237</v>
      </c>
      <c r="E3" s="45" t="s">
        <v>167</v>
      </c>
      <c r="F3" s="44">
        <v>1</v>
      </c>
      <c r="G3" s="44">
        <v>1</v>
      </c>
    </row>
    <row r="4" spans="1:7" ht="15.75" customHeight="1" x14ac:dyDescent="0.25">
      <c r="A4" s="29" t="s">
        <v>169</v>
      </c>
      <c r="B4" s="97">
        <v>0</v>
      </c>
      <c r="C4" s="95">
        <v>0.95</v>
      </c>
      <c r="D4" s="96">
        <v>452.91394116290678</v>
      </c>
      <c r="E4" s="45" t="s">
        <v>167</v>
      </c>
      <c r="F4" s="44">
        <v>1</v>
      </c>
      <c r="G4" s="44">
        <v>1</v>
      </c>
    </row>
    <row r="5" spans="1:7" ht="15.75" customHeight="1" x14ac:dyDescent="0.25">
      <c r="A5" s="29" t="s">
        <v>170</v>
      </c>
      <c r="B5" s="97">
        <v>0</v>
      </c>
      <c r="C5" s="95">
        <v>0.95</v>
      </c>
      <c r="D5" s="96">
        <v>0.70869763079820258</v>
      </c>
      <c r="E5" s="45" t="s">
        <v>167</v>
      </c>
      <c r="F5" s="44">
        <v>1</v>
      </c>
      <c r="G5" s="44">
        <v>1</v>
      </c>
    </row>
    <row r="6" spans="1:7" ht="15.75" customHeight="1" x14ac:dyDescent="0.25">
      <c r="A6" s="29" t="s">
        <v>171</v>
      </c>
      <c r="B6" s="97">
        <v>0</v>
      </c>
      <c r="C6" s="95">
        <v>0.95</v>
      </c>
      <c r="D6" s="96">
        <v>99.99</v>
      </c>
      <c r="E6" s="45" t="s">
        <v>167</v>
      </c>
      <c r="F6" s="44">
        <v>1</v>
      </c>
      <c r="G6" s="44">
        <v>1</v>
      </c>
    </row>
    <row r="7" spans="1:7" ht="15.75" customHeight="1" x14ac:dyDescent="0.25">
      <c r="A7" s="29" t="s">
        <v>172</v>
      </c>
      <c r="B7" s="97">
        <v>0</v>
      </c>
      <c r="C7" s="95">
        <v>0.95</v>
      </c>
      <c r="D7" s="96">
        <v>99.99</v>
      </c>
      <c r="E7" s="45" t="s">
        <v>167</v>
      </c>
      <c r="F7" s="44">
        <v>1</v>
      </c>
      <c r="G7" s="44">
        <v>1</v>
      </c>
    </row>
    <row r="8" spans="1:7" ht="15.75" customHeight="1" x14ac:dyDescent="0.25">
      <c r="A8" s="29" t="s">
        <v>173</v>
      </c>
      <c r="B8" s="97">
        <v>0</v>
      </c>
      <c r="C8" s="95">
        <v>0.95</v>
      </c>
      <c r="D8" s="96">
        <v>99.99</v>
      </c>
      <c r="E8" s="45" t="s">
        <v>167</v>
      </c>
      <c r="F8" s="44">
        <v>1</v>
      </c>
      <c r="G8" s="44">
        <v>1</v>
      </c>
    </row>
    <row r="9" spans="1:7" ht="15.75" customHeight="1" x14ac:dyDescent="0.25">
      <c r="A9" s="29" t="s">
        <v>174</v>
      </c>
      <c r="B9" s="97">
        <v>0</v>
      </c>
      <c r="C9" s="95">
        <v>0.95</v>
      </c>
      <c r="D9" s="96">
        <v>99.99</v>
      </c>
      <c r="E9" s="45" t="s">
        <v>167</v>
      </c>
      <c r="F9" s="44">
        <v>1</v>
      </c>
      <c r="G9" s="44">
        <v>1</v>
      </c>
    </row>
    <row r="10" spans="1:7" ht="15.75" customHeight="1" x14ac:dyDescent="0.25">
      <c r="A10" s="70" t="s">
        <v>175</v>
      </c>
      <c r="B10" s="38">
        <v>0.208326640948057</v>
      </c>
      <c r="C10" s="95">
        <v>0.95</v>
      </c>
      <c r="D10" s="96">
        <v>13.067488876852151</v>
      </c>
      <c r="E10" s="45" t="s">
        <v>167</v>
      </c>
      <c r="F10" s="44">
        <v>1</v>
      </c>
      <c r="G10" s="44">
        <v>1</v>
      </c>
    </row>
    <row r="11" spans="1:7" ht="15.75" customHeight="1" x14ac:dyDescent="0.25">
      <c r="A11" s="70" t="s">
        <v>176</v>
      </c>
      <c r="B11" s="97">
        <v>0.208326640948057</v>
      </c>
      <c r="C11" s="95">
        <v>0.95</v>
      </c>
      <c r="D11" s="96">
        <v>13.067488876852151</v>
      </c>
      <c r="E11" s="45" t="s">
        <v>167</v>
      </c>
      <c r="F11" s="44">
        <v>1</v>
      </c>
      <c r="G11" s="44">
        <v>1</v>
      </c>
    </row>
    <row r="12" spans="1:7" ht="15.75" customHeight="1" x14ac:dyDescent="0.25">
      <c r="A12" s="70" t="s">
        <v>177</v>
      </c>
      <c r="B12" s="97">
        <v>0.208326640948057</v>
      </c>
      <c r="C12" s="95">
        <v>0.95</v>
      </c>
      <c r="D12" s="96">
        <v>13.067488876852151</v>
      </c>
      <c r="E12" s="45" t="s">
        <v>167</v>
      </c>
      <c r="F12" s="44">
        <v>1</v>
      </c>
      <c r="G12" s="44">
        <v>1</v>
      </c>
    </row>
    <row r="13" spans="1:7" ht="15.75" customHeight="1" x14ac:dyDescent="0.25">
      <c r="A13" s="70" t="s">
        <v>178</v>
      </c>
      <c r="B13" s="97">
        <v>0.208326640948057</v>
      </c>
      <c r="C13" s="95">
        <v>0.95</v>
      </c>
      <c r="D13" s="96">
        <v>13.067488876852151</v>
      </c>
      <c r="E13" s="45" t="s">
        <v>167</v>
      </c>
      <c r="F13" s="44">
        <v>1</v>
      </c>
      <c r="G13" s="44">
        <v>1</v>
      </c>
    </row>
    <row r="14" spans="1:7" ht="15.75" customHeight="1" x14ac:dyDescent="0.25">
      <c r="A14" s="7" t="s">
        <v>179</v>
      </c>
      <c r="B14" s="38">
        <v>0.208326640948057</v>
      </c>
      <c r="C14" s="95">
        <v>0.95</v>
      </c>
      <c r="D14" s="96">
        <v>13.067488876852151</v>
      </c>
      <c r="E14" s="45" t="s">
        <v>167</v>
      </c>
      <c r="F14" s="44">
        <v>1</v>
      </c>
      <c r="G14" s="44">
        <v>1</v>
      </c>
    </row>
    <row r="15" spans="1:7" ht="15.75" customHeight="1" x14ac:dyDescent="0.25">
      <c r="A15" s="7" t="s">
        <v>180</v>
      </c>
      <c r="B15" s="97">
        <v>0.208326640948057</v>
      </c>
      <c r="C15" s="95">
        <v>0.95</v>
      </c>
      <c r="D15" s="96">
        <v>13.067488876852151</v>
      </c>
      <c r="E15" s="45" t="s">
        <v>167</v>
      </c>
      <c r="F15" s="44">
        <v>1</v>
      </c>
      <c r="G15" s="44">
        <v>1</v>
      </c>
    </row>
    <row r="16" spans="1:7" ht="15.75" customHeight="1" x14ac:dyDescent="0.25">
      <c r="A16" s="29" t="s">
        <v>181</v>
      </c>
      <c r="B16" s="38">
        <v>0</v>
      </c>
      <c r="C16" s="95">
        <v>0.95</v>
      </c>
      <c r="D16" s="96">
        <v>0.77775449539503461</v>
      </c>
      <c r="E16" s="45" t="s">
        <v>167</v>
      </c>
      <c r="F16" s="44">
        <v>1</v>
      </c>
      <c r="G16" s="44">
        <v>1</v>
      </c>
    </row>
    <row r="17" spans="1:7" ht="15.75" customHeight="1" x14ac:dyDescent="0.25">
      <c r="A17" s="29" t="s">
        <v>182</v>
      </c>
      <c r="B17" s="97">
        <v>6.8862699999999999E-2</v>
      </c>
      <c r="C17" s="95">
        <v>0.95</v>
      </c>
      <c r="D17" s="96">
        <v>0.1369044839662158</v>
      </c>
      <c r="E17" s="45" t="s">
        <v>167</v>
      </c>
      <c r="F17" s="44">
        <v>1</v>
      </c>
      <c r="G17" s="44">
        <v>1</v>
      </c>
    </row>
    <row r="18" spans="1:7" ht="15.9" customHeight="1" x14ac:dyDescent="0.25">
      <c r="A18" s="29" t="s">
        <v>148</v>
      </c>
      <c r="B18" s="97">
        <v>0</v>
      </c>
      <c r="C18" s="95">
        <v>0.95</v>
      </c>
      <c r="D18" s="96">
        <v>10.429698010738489</v>
      </c>
      <c r="E18" s="45" t="s">
        <v>167</v>
      </c>
      <c r="F18" s="44">
        <v>1</v>
      </c>
      <c r="G18" s="44">
        <v>1</v>
      </c>
    </row>
    <row r="19" spans="1:7" ht="15.75" customHeight="1" x14ac:dyDescent="0.25">
      <c r="A19" s="29" t="s">
        <v>150</v>
      </c>
      <c r="B19" s="97">
        <v>0</v>
      </c>
      <c r="C19" s="95">
        <v>0.95</v>
      </c>
      <c r="D19" s="96">
        <v>10.429698010738489</v>
      </c>
      <c r="E19" s="45" t="s">
        <v>167</v>
      </c>
      <c r="F19" s="44">
        <v>1</v>
      </c>
      <c r="G19" s="44">
        <v>1</v>
      </c>
    </row>
    <row r="20" spans="1:7" ht="15.75" customHeight="1" x14ac:dyDescent="0.25">
      <c r="A20" s="29" t="s">
        <v>152</v>
      </c>
      <c r="B20" s="97">
        <v>0</v>
      </c>
      <c r="C20" s="95">
        <v>0.95</v>
      </c>
      <c r="D20" s="96">
        <v>99.99</v>
      </c>
      <c r="E20" s="45" t="s">
        <v>167</v>
      </c>
      <c r="F20" s="44">
        <v>1</v>
      </c>
      <c r="G20" s="44">
        <v>1</v>
      </c>
    </row>
    <row r="21" spans="1:7" ht="15.75" customHeight="1" x14ac:dyDescent="0.25">
      <c r="A21" s="29" t="s">
        <v>183</v>
      </c>
      <c r="B21" s="38">
        <v>0.92731700000000006</v>
      </c>
      <c r="C21" s="95">
        <v>0.95</v>
      </c>
      <c r="D21" s="96">
        <v>7.1524381906876151</v>
      </c>
      <c r="E21" s="45" t="s">
        <v>167</v>
      </c>
      <c r="F21" s="44">
        <v>1</v>
      </c>
      <c r="G21" s="44">
        <v>1</v>
      </c>
    </row>
    <row r="22" spans="1:7" ht="15.75" customHeight="1" x14ac:dyDescent="0.25">
      <c r="A22" s="29" t="s">
        <v>184</v>
      </c>
      <c r="B22" s="97">
        <v>0</v>
      </c>
      <c r="C22" s="95">
        <v>0.95</v>
      </c>
      <c r="D22" s="96">
        <v>22.579312803378102</v>
      </c>
      <c r="E22" s="45" t="s">
        <v>167</v>
      </c>
      <c r="F22" s="44">
        <v>1</v>
      </c>
      <c r="G22" s="44">
        <v>1</v>
      </c>
    </row>
    <row r="23" spans="1:7" ht="15.75" customHeight="1" x14ac:dyDescent="0.25">
      <c r="A23" s="29" t="s">
        <v>185</v>
      </c>
      <c r="B23" s="97">
        <v>0</v>
      </c>
      <c r="C23" s="95">
        <v>0.95</v>
      </c>
      <c r="D23" s="96">
        <v>4.3139060578863351</v>
      </c>
      <c r="E23" s="45" t="s">
        <v>167</v>
      </c>
      <c r="F23" s="44">
        <v>1</v>
      </c>
      <c r="G23" s="44">
        <v>1</v>
      </c>
    </row>
    <row r="24" spans="1:7" ht="15.75" customHeight="1" x14ac:dyDescent="0.25">
      <c r="A24" s="29" t="s">
        <v>186</v>
      </c>
      <c r="B24" s="38">
        <v>0.23440626394299999</v>
      </c>
      <c r="C24" s="95">
        <v>0.95</v>
      </c>
      <c r="D24" s="96">
        <v>99.99</v>
      </c>
      <c r="E24" s="45" t="s">
        <v>167</v>
      </c>
      <c r="F24" s="44">
        <v>1</v>
      </c>
      <c r="G24" s="44">
        <v>1</v>
      </c>
    </row>
    <row r="25" spans="1:7" ht="15.75" customHeight="1" x14ac:dyDescent="0.25">
      <c r="A25" s="29" t="s">
        <v>187</v>
      </c>
      <c r="B25" s="97">
        <v>0</v>
      </c>
      <c r="C25" s="95">
        <v>0.95</v>
      </c>
      <c r="D25" s="96">
        <v>99.99</v>
      </c>
      <c r="E25" s="45" t="s">
        <v>167</v>
      </c>
      <c r="F25" s="44">
        <v>1</v>
      </c>
      <c r="G25" s="44">
        <v>1</v>
      </c>
    </row>
    <row r="26" spans="1:7" ht="15.75" customHeight="1" x14ac:dyDescent="0.25">
      <c r="A26" s="29" t="s">
        <v>188</v>
      </c>
      <c r="B26" s="38">
        <v>0</v>
      </c>
      <c r="C26" s="95">
        <v>0.95</v>
      </c>
      <c r="D26" s="96">
        <v>99.99</v>
      </c>
      <c r="E26" s="45" t="s">
        <v>167</v>
      </c>
      <c r="F26" s="44">
        <v>1</v>
      </c>
      <c r="G26" s="44">
        <v>1</v>
      </c>
    </row>
    <row r="27" spans="1:7" ht="15.75" customHeight="1" x14ac:dyDescent="0.25">
      <c r="A27" s="29" t="s">
        <v>189</v>
      </c>
      <c r="B27" s="38">
        <v>0.16248176726490299</v>
      </c>
      <c r="C27" s="95">
        <v>0.95</v>
      </c>
      <c r="D27" s="96">
        <v>18.690391823443861</v>
      </c>
      <c r="E27" s="45" t="s">
        <v>167</v>
      </c>
      <c r="F27" s="44">
        <v>1</v>
      </c>
      <c r="G27" s="44">
        <v>1</v>
      </c>
    </row>
    <row r="28" spans="1:7" ht="15.75" customHeight="1" x14ac:dyDescent="0.25">
      <c r="A28" s="29" t="s">
        <v>190</v>
      </c>
      <c r="B28" s="38">
        <v>0</v>
      </c>
      <c r="C28" s="95">
        <v>0.95</v>
      </c>
      <c r="D28" s="96">
        <v>99.99</v>
      </c>
      <c r="E28" s="45" t="s">
        <v>167</v>
      </c>
      <c r="F28" s="44">
        <v>1</v>
      </c>
      <c r="G28" s="44">
        <v>1</v>
      </c>
    </row>
    <row r="29" spans="1:7" ht="15.75" customHeight="1" x14ac:dyDescent="0.25">
      <c r="A29" s="29" t="s">
        <v>191</v>
      </c>
      <c r="B29" s="38">
        <v>0.85763101501516403</v>
      </c>
      <c r="C29" s="95">
        <v>0.95</v>
      </c>
      <c r="D29" s="96">
        <v>119.254602366377</v>
      </c>
      <c r="E29" s="45" t="s">
        <v>167</v>
      </c>
      <c r="F29" s="44">
        <v>1</v>
      </c>
      <c r="G29" s="44">
        <v>1</v>
      </c>
    </row>
    <row r="30" spans="1:7" ht="15.75" customHeight="1" x14ac:dyDescent="0.25">
      <c r="A30" s="29" t="s">
        <v>192</v>
      </c>
      <c r="B30" s="97">
        <v>0</v>
      </c>
      <c r="C30" s="95">
        <v>0.95</v>
      </c>
      <c r="D30" s="96">
        <v>99</v>
      </c>
      <c r="E30" s="45" t="s">
        <v>167</v>
      </c>
      <c r="F30" s="44">
        <v>1</v>
      </c>
      <c r="G30" s="44">
        <v>1</v>
      </c>
    </row>
    <row r="31" spans="1:7" ht="15.75" customHeight="1" x14ac:dyDescent="0.25">
      <c r="A31" s="29" t="s">
        <v>157</v>
      </c>
      <c r="B31" s="38">
        <v>0</v>
      </c>
      <c r="C31" s="95">
        <v>0.95</v>
      </c>
      <c r="D31" s="96">
        <v>1.867912036673709</v>
      </c>
      <c r="E31" s="45" t="s">
        <v>167</v>
      </c>
      <c r="F31" s="44">
        <v>1</v>
      </c>
      <c r="G31" s="44">
        <v>1</v>
      </c>
    </row>
    <row r="32" spans="1:7" ht="15.75" customHeight="1" x14ac:dyDescent="0.25">
      <c r="A32" s="29" t="s">
        <v>193</v>
      </c>
      <c r="B32" s="38">
        <v>1.8211079840000002E-2</v>
      </c>
      <c r="C32" s="95">
        <v>0.95</v>
      </c>
      <c r="D32" s="96">
        <v>1.6681309666930351</v>
      </c>
      <c r="E32" s="45" t="s">
        <v>167</v>
      </c>
      <c r="F32" s="44">
        <v>1</v>
      </c>
      <c r="G32" s="44">
        <v>1</v>
      </c>
    </row>
    <row r="33" spans="1:7" ht="15.75" customHeight="1" x14ac:dyDescent="0.25">
      <c r="A33" s="29" t="s">
        <v>194</v>
      </c>
      <c r="B33" s="38">
        <v>0</v>
      </c>
      <c r="C33" s="95">
        <v>0.95</v>
      </c>
      <c r="D33" s="96">
        <v>99.99</v>
      </c>
      <c r="E33" s="45" t="s">
        <v>167</v>
      </c>
      <c r="F33" s="44">
        <v>1</v>
      </c>
      <c r="G33" s="44">
        <v>1</v>
      </c>
    </row>
    <row r="34" spans="1:7" ht="15.75" customHeight="1" x14ac:dyDescent="0.25">
      <c r="A34" s="29" t="s">
        <v>195</v>
      </c>
      <c r="B34" s="38">
        <v>0</v>
      </c>
      <c r="C34" s="95">
        <v>0.95</v>
      </c>
      <c r="D34" s="96">
        <v>99.99</v>
      </c>
      <c r="E34" s="45" t="s">
        <v>167</v>
      </c>
      <c r="F34" s="44">
        <v>1</v>
      </c>
      <c r="G34" s="44">
        <v>1</v>
      </c>
    </row>
    <row r="35" spans="1:7" ht="15.75" customHeight="1" x14ac:dyDescent="0.25">
      <c r="A35" s="29" t="s">
        <v>196</v>
      </c>
      <c r="B35" s="97">
        <v>0</v>
      </c>
      <c r="C35" s="95">
        <v>0.95</v>
      </c>
      <c r="D35" s="96">
        <v>99.99</v>
      </c>
      <c r="E35" s="45" t="s">
        <v>167</v>
      </c>
      <c r="F35" s="44">
        <v>1</v>
      </c>
      <c r="G35" s="44">
        <v>1</v>
      </c>
    </row>
    <row r="36" spans="1:7" ht="15.75" customHeight="1" x14ac:dyDescent="0.25">
      <c r="A36" s="29" t="s">
        <v>197</v>
      </c>
      <c r="B36" s="38">
        <v>0.43048805239999999</v>
      </c>
      <c r="C36" s="95">
        <v>0.95</v>
      </c>
      <c r="D36" s="96">
        <v>99.99</v>
      </c>
      <c r="E36" s="45" t="s">
        <v>167</v>
      </c>
      <c r="F36" s="44">
        <v>1</v>
      </c>
      <c r="G36" s="44">
        <v>1</v>
      </c>
    </row>
    <row r="37" spans="1:7" ht="15.75" customHeight="1" x14ac:dyDescent="0.25">
      <c r="A37" s="29" t="s">
        <v>198</v>
      </c>
      <c r="B37" s="38">
        <v>5.2999999999999999E-2</v>
      </c>
      <c r="C37" s="95">
        <v>0.95</v>
      </c>
      <c r="D37" s="96">
        <v>99.99</v>
      </c>
      <c r="E37" s="45" t="s">
        <v>167</v>
      </c>
      <c r="F37" s="44">
        <v>1</v>
      </c>
      <c r="G37" s="44">
        <v>1</v>
      </c>
    </row>
    <row r="38" spans="1:7" ht="15.75" customHeight="1" x14ac:dyDescent="0.25">
      <c r="A38" s="29" t="s">
        <v>199</v>
      </c>
      <c r="B38" s="38">
        <v>0</v>
      </c>
      <c r="C38" s="95">
        <v>0.95</v>
      </c>
      <c r="D38" s="96">
        <v>2.4011122949653489</v>
      </c>
      <c r="E38" s="45" t="s">
        <v>167</v>
      </c>
      <c r="F38" s="44">
        <v>1</v>
      </c>
      <c r="G38" s="44">
        <v>1</v>
      </c>
    </row>
    <row r="39" spans="1:7" ht="15.75" customHeight="1" x14ac:dyDescent="0.25">
      <c r="A39" s="29" t="s">
        <v>200</v>
      </c>
      <c r="B39" s="38">
        <v>0.65359572419241407</v>
      </c>
      <c r="C39" s="95">
        <v>0.95</v>
      </c>
      <c r="D39" s="96">
        <v>99.99</v>
      </c>
      <c r="E39" s="45" t="s">
        <v>167</v>
      </c>
      <c r="F39" s="44">
        <v>1</v>
      </c>
      <c r="G39" s="44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6" customWidth="1"/>
    <col min="3" max="3" width="42.453125" style="66" customWidth="1"/>
    <col min="4" max="4" width="11.453125" style="66" customWidth="1"/>
    <col min="5" max="16384" width="11.453125" style="66"/>
  </cols>
  <sheetData>
    <row r="1" spans="1:3" ht="13" customHeight="1" x14ac:dyDescent="0.3">
      <c r="A1" s="56" t="s">
        <v>156</v>
      </c>
      <c r="B1" s="56" t="s">
        <v>201</v>
      </c>
      <c r="C1" s="56" t="s">
        <v>202</v>
      </c>
    </row>
    <row r="2" spans="1:3" x14ac:dyDescent="0.25">
      <c r="A2" s="46" t="s">
        <v>179</v>
      </c>
      <c r="B2" s="118" t="s">
        <v>189</v>
      </c>
      <c r="C2" s="118"/>
    </row>
    <row r="3" spans="1:3" x14ac:dyDescent="0.25">
      <c r="A3" s="46" t="s">
        <v>180</v>
      </c>
      <c r="B3" s="118" t="s">
        <v>189</v>
      </c>
      <c r="C3" s="118"/>
    </row>
    <row r="4" spans="1:3" x14ac:dyDescent="0.25">
      <c r="A4" s="47" t="s">
        <v>191</v>
      </c>
      <c r="B4" s="118" t="s">
        <v>184</v>
      </c>
      <c r="C4" s="118"/>
    </row>
    <row r="5" spans="1:3" x14ac:dyDescent="0.25">
      <c r="A5" s="47" t="s">
        <v>188</v>
      </c>
      <c r="B5" s="118" t="s">
        <v>184</v>
      </c>
      <c r="C5" s="118"/>
    </row>
    <row r="6" spans="1:3" x14ac:dyDescent="0.25">
      <c r="A6" s="47"/>
      <c r="B6" s="48"/>
      <c r="C6" s="48"/>
    </row>
    <row r="7" spans="1:3" x14ac:dyDescent="0.25">
      <c r="A7" s="47"/>
      <c r="B7" s="48"/>
      <c r="C7" s="48"/>
    </row>
    <row r="8" spans="1:3" x14ac:dyDescent="0.25">
      <c r="A8" s="47"/>
      <c r="B8" s="48"/>
      <c r="C8" s="48"/>
    </row>
    <row r="9" spans="1:3" x14ac:dyDescent="0.25">
      <c r="A9" s="47"/>
      <c r="B9" s="48"/>
      <c r="C9" s="48"/>
    </row>
    <row r="10" spans="1:3" x14ac:dyDescent="0.25">
      <c r="A10" s="47"/>
      <c r="B10" s="48"/>
      <c r="C10" s="48"/>
    </row>
    <row r="11" spans="1:3" x14ac:dyDescent="0.25">
      <c r="A11" s="49"/>
      <c r="B11" s="48"/>
      <c r="C11" s="48"/>
    </row>
    <row r="12" spans="1:3" x14ac:dyDescent="0.25">
      <c r="A12" s="49"/>
      <c r="B12" s="48"/>
      <c r="C12" s="48"/>
    </row>
    <row r="13" spans="1:3" x14ac:dyDescent="0.25">
      <c r="A13" s="49"/>
      <c r="B13" s="48"/>
      <c r="C13" s="48"/>
    </row>
    <row r="14" spans="1:3" x14ac:dyDescent="0.25">
      <c r="A14" s="49"/>
      <c r="B14" s="48"/>
      <c r="C14" s="48"/>
    </row>
    <row r="15" spans="1:3" x14ac:dyDescent="0.25">
      <c r="A15" s="49"/>
      <c r="B15" s="48"/>
      <c r="C15" s="48"/>
    </row>
    <row r="16" spans="1:3" x14ac:dyDescent="0.25">
      <c r="A16" s="49"/>
      <c r="B16" s="48"/>
      <c r="C16" s="48"/>
    </row>
    <row r="17" spans="1:3" x14ac:dyDescent="0.25">
      <c r="A17" s="49"/>
      <c r="B17" s="48"/>
      <c r="C17" s="48"/>
    </row>
    <row r="18" spans="1:3" x14ac:dyDescent="0.25">
      <c r="A18" s="49"/>
      <c r="B18" s="48"/>
      <c r="C18" s="48"/>
    </row>
    <row r="19" spans="1:3" x14ac:dyDescent="0.25">
      <c r="A19" s="47"/>
      <c r="B19" s="48"/>
      <c r="C19" s="48"/>
    </row>
    <row r="20" spans="1:3" x14ac:dyDescent="0.25">
      <c r="A20" s="47"/>
      <c r="B20" s="48"/>
      <c r="C20" s="48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6" customWidth="1"/>
    <col min="2" max="2" width="11.453125" style="66" customWidth="1"/>
    <col min="3" max="16384" width="11.453125" style="66"/>
  </cols>
  <sheetData>
    <row r="1" spans="1:1" ht="13" customHeight="1" x14ac:dyDescent="0.3">
      <c r="A1" s="56" t="s">
        <v>156</v>
      </c>
    </row>
    <row r="2" spans="1:1" x14ac:dyDescent="0.25">
      <c r="A2" s="120" t="s">
        <v>171</v>
      </c>
    </row>
    <row r="3" spans="1:1" x14ac:dyDescent="0.25">
      <c r="A3" s="120" t="s">
        <v>181</v>
      </c>
    </row>
    <row r="4" spans="1:1" x14ac:dyDescent="0.25">
      <c r="A4" s="120" t="s">
        <v>185</v>
      </c>
    </row>
    <row r="5" spans="1:1" x14ac:dyDescent="0.25">
      <c r="A5" s="120" t="s">
        <v>194</v>
      </c>
    </row>
    <row r="6" spans="1:1" x14ac:dyDescent="0.25">
      <c r="A6" s="120" t="s">
        <v>195</v>
      </c>
    </row>
    <row r="7" spans="1:1" x14ac:dyDescent="0.25">
      <c r="A7" s="120" t="s">
        <v>196</v>
      </c>
    </row>
    <row r="8" spans="1:1" x14ac:dyDescent="0.25">
      <c r="A8" s="120" t="s">
        <v>197</v>
      </c>
    </row>
    <row r="9" spans="1:1" x14ac:dyDescent="0.25">
      <c r="A9" s="120" t="s">
        <v>198</v>
      </c>
    </row>
    <row r="10" spans="1:1" x14ac:dyDescent="0.25">
      <c r="A10" s="120"/>
    </row>
    <row r="11" spans="1:1" x14ac:dyDescent="0.25">
      <c r="A11" s="120"/>
    </row>
    <row r="12" spans="1:1" x14ac:dyDescent="0.25">
      <c r="A12" s="120"/>
    </row>
    <row r="13" spans="1:1" x14ac:dyDescent="0.25">
      <c r="A13" s="120"/>
    </row>
    <row r="14" spans="1:1" x14ac:dyDescent="0.25">
      <c r="A14" s="120"/>
    </row>
    <row r="15" spans="1:1" x14ac:dyDescent="0.25">
      <c r="A15" s="120"/>
    </row>
    <row r="16" spans="1:1" x14ac:dyDescent="0.25">
      <c r="A16" s="120"/>
    </row>
    <row r="17" spans="1:1" x14ac:dyDescent="0.25">
      <c r="A17" s="120"/>
    </row>
    <row r="18" spans="1:1" x14ac:dyDescent="0.25">
      <c r="A18" s="120"/>
    </row>
    <row r="19" spans="1:1" x14ac:dyDescent="0.25">
      <c r="A19" s="120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21">
        <f>'Entradas de población-año base'!C51</f>
        <v>3.2</v>
      </c>
      <c r="C2" s="121">
        <f>'Entradas de población-año base'!C52</f>
        <v>3.2</v>
      </c>
      <c r="D2" s="121">
        <f>'Entradas de población-año base'!C53</f>
        <v>3.2</v>
      </c>
      <c r="E2" s="121">
        <f>'Entradas de población-año base'!C54</f>
        <v>3.2</v>
      </c>
      <c r="F2" s="121">
        <f>'Entradas de población-año base'!C55</f>
        <v>3.2</v>
      </c>
    </row>
    <row r="3" spans="1:6" ht="15.75" customHeight="1" x14ac:dyDescent="0.25">
      <c r="A3" s="4" t="s">
        <v>204</v>
      </c>
      <c r="B3" s="121">
        <f>frac_mam_1month * 2.6</f>
        <v>0.12967841550707809</v>
      </c>
      <c r="C3" s="121">
        <f>frac_mam_1_5months * 2.6</f>
        <v>0.12967841550707809</v>
      </c>
      <c r="D3" s="121">
        <f>frac_mam_6_11months * 2.6</f>
        <v>0.15177383050322532</v>
      </c>
      <c r="E3" s="121">
        <f>frac_mam_12_23months * 2.6</f>
        <v>9.3613449484109879E-2</v>
      </c>
      <c r="F3" s="121">
        <f>frac_mam_24_59months * 2.6</f>
        <v>0.12608858421444893</v>
      </c>
    </row>
    <row r="4" spans="1:6" ht="15.75" customHeight="1" x14ac:dyDescent="0.25">
      <c r="A4" s="4" t="s">
        <v>205</v>
      </c>
      <c r="B4" s="121">
        <f>frac_sam_1month * 2.6</f>
        <v>5.9378301724791402E-2</v>
      </c>
      <c r="C4" s="121">
        <f>frac_sam_1_5months * 2.6</f>
        <v>5.9378301724791402E-2</v>
      </c>
      <c r="D4" s="121">
        <f>frac_sam_6_11months * 2.6</f>
        <v>4.9492134153842904E-2</v>
      </c>
      <c r="E4" s="121">
        <f>frac_sam_12_23months * 2.6</f>
        <v>4.3826863542199147E-2</v>
      </c>
      <c r="F4" s="121">
        <f>frac_sam_24_59months * 2.6</f>
        <v>4.17029663920402E-2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100" t="s">
        <v>206</v>
      </c>
      <c r="B1" s="1" t="s">
        <v>156</v>
      </c>
      <c r="C1" s="100" t="s">
        <v>67</v>
      </c>
      <c r="D1" s="100" t="s">
        <v>77</v>
      </c>
      <c r="E1" s="100" t="s">
        <v>78</v>
      </c>
      <c r="F1" s="100" t="s">
        <v>79</v>
      </c>
      <c r="G1" s="100" t="s">
        <v>80</v>
      </c>
      <c r="H1" s="100" t="s">
        <v>112</v>
      </c>
      <c r="I1" s="100" t="s">
        <v>113</v>
      </c>
      <c r="J1" s="100" t="s">
        <v>114</v>
      </c>
      <c r="K1" s="100" t="s">
        <v>115</v>
      </c>
      <c r="L1" s="100" t="s">
        <v>58</v>
      </c>
      <c r="M1" s="100" t="s">
        <v>59</v>
      </c>
      <c r="N1" s="100" t="s">
        <v>60</v>
      </c>
      <c r="O1" s="100" t="s">
        <v>61</v>
      </c>
    </row>
    <row r="2" spans="1:15" ht="15.75" customHeight="1" x14ac:dyDescent="0.3">
      <c r="A2" s="100" t="s">
        <v>76</v>
      </c>
      <c r="B2" s="7" t="s">
        <v>169</v>
      </c>
      <c r="C2" s="50">
        <v>0</v>
      </c>
      <c r="D2" s="50">
        <f>food_insecure</f>
        <v>0.14000000000000001</v>
      </c>
      <c r="E2" s="50">
        <f>food_insecure</f>
        <v>0.14000000000000001</v>
      </c>
      <c r="F2" s="50">
        <f>food_insecure</f>
        <v>0.14000000000000001</v>
      </c>
      <c r="G2" s="50">
        <f>food_insecure</f>
        <v>0.14000000000000001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</row>
    <row r="3" spans="1:15" ht="15.75" customHeight="1" x14ac:dyDescent="0.25">
      <c r="B3" s="7" t="s">
        <v>170</v>
      </c>
      <c r="C3" s="50">
        <v>1</v>
      </c>
      <c r="D3" s="50">
        <v>0</v>
      </c>
      <c r="E3" s="50">
        <v>0</v>
      </c>
      <c r="F3" s="50">
        <v>0</v>
      </c>
      <c r="G3" s="50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51">
        <v>0</v>
      </c>
      <c r="N3" s="51">
        <v>0</v>
      </c>
      <c r="O3" s="51">
        <v>0</v>
      </c>
    </row>
    <row r="4" spans="1:15" ht="15.75" customHeight="1" x14ac:dyDescent="0.25">
      <c r="B4" s="7" t="s">
        <v>183</v>
      </c>
      <c r="C4" s="50">
        <v>1</v>
      </c>
      <c r="D4" s="50">
        <v>0</v>
      </c>
      <c r="E4" s="50">
        <v>0</v>
      </c>
      <c r="F4" s="50">
        <v>0</v>
      </c>
      <c r="G4" s="50">
        <v>0</v>
      </c>
      <c r="H4" s="51">
        <v>0</v>
      </c>
      <c r="I4" s="51">
        <v>0</v>
      </c>
      <c r="J4" s="51">
        <v>0</v>
      </c>
      <c r="K4" s="51">
        <v>0</v>
      </c>
      <c r="L4" s="51">
        <v>0</v>
      </c>
      <c r="M4" s="51">
        <v>0</v>
      </c>
      <c r="N4" s="51">
        <v>0</v>
      </c>
      <c r="O4" s="51">
        <v>0</v>
      </c>
    </row>
    <row r="5" spans="1:15" ht="15.75" customHeight="1" x14ac:dyDescent="0.25">
      <c r="B5" s="7" t="s">
        <v>184</v>
      </c>
      <c r="C5" s="50">
        <v>0</v>
      </c>
      <c r="D5" s="50">
        <v>0</v>
      </c>
      <c r="E5" s="50">
        <f>food_insecure</f>
        <v>0.14000000000000001</v>
      </c>
      <c r="F5" s="50">
        <f>food_insecure</f>
        <v>0.14000000000000001</v>
      </c>
      <c r="G5" s="50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51">
        <v>0</v>
      </c>
      <c r="N5" s="51">
        <v>0</v>
      </c>
      <c r="O5" s="51">
        <v>0</v>
      </c>
    </row>
    <row r="6" spans="1:15" ht="15.75" customHeight="1" x14ac:dyDescent="0.25">
      <c r="B6" s="7" t="s">
        <v>188</v>
      </c>
      <c r="C6" s="50">
        <v>0</v>
      </c>
      <c r="D6" s="50">
        <v>0</v>
      </c>
      <c r="E6" s="50">
        <f>1</f>
        <v>1</v>
      </c>
      <c r="F6" s="50">
        <f>1</f>
        <v>1</v>
      </c>
      <c r="G6" s="50">
        <f>1</f>
        <v>1</v>
      </c>
      <c r="H6" s="51">
        <v>0</v>
      </c>
      <c r="I6" s="51">
        <v>0</v>
      </c>
      <c r="J6" s="51">
        <v>0</v>
      </c>
      <c r="K6" s="51">
        <v>0</v>
      </c>
      <c r="L6" s="51">
        <v>0</v>
      </c>
      <c r="M6" s="51">
        <v>0</v>
      </c>
      <c r="N6" s="51">
        <v>0</v>
      </c>
      <c r="O6" s="51">
        <v>0</v>
      </c>
    </row>
    <row r="7" spans="1:15" ht="15.75" customHeight="1" x14ac:dyDescent="0.25">
      <c r="B7" s="19" t="s">
        <v>190</v>
      </c>
      <c r="C7" s="50">
        <f>diarrhoea_1mo*frac_diarrhea_severe</f>
        <v>6.2E-2</v>
      </c>
      <c r="D7" s="50">
        <f>diarrhoea_1_5mo*frac_diarrhea_severe</f>
        <v>6.2E-2</v>
      </c>
      <c r="E7" s="50">
        <f>diarrhoea_6_11mo*frac_diarrhea_severe</f>
        <v>6.2E-2</v>
      </c>
      <c r="F7" s="50">
        <f>diarrhoea_12_23mo*frac_diarrhea_severe</f>
        <v>6.2E-2</v>
      </c>
      <c r="G7" s="50">
        <f>diarrhoea_24_59mo*frac_diarrhea_severe</f>
        <v>6.2E-2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51">
        <v>0</v>
      </c>
      <c r="N7" s="51">
        <v>0</v>
      </c>
      <c r="O7" s="51">
        <v>0</v>
      </c>
    </row>
    <row r="8" spans="1:15" ht="15.75" customHeight="1" x14ac:dyDescent="0.25">
      <c r="B8" s="7" t="s">
        <v>191</v>
      </c>
      <c r="C8" s="50">
        <v>0</v>
      </c>
      <c r="D8" s="50">
        <v>0</v>
      </c>
      <c r="E8" s="50">
        <f>food_insecure</f>
        <v>0.14000000000000001</v>
      </c>
      <c r="F8" s="50">
        <f>food_insecure</f>
        <v>0.14000000000000001</v>
      </c>
      <c r="G8" s="50">
        <v>0</v>
      </c>
      <c r="H8" s="51">
        <v>0</v>
      </c>
      <c r="I8" s="51">
        <v>0</v>
      </c>
      <c r="J8" s="51">
        <v>0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</row>
    <row r="9" spans="1:15" ht="15.75" customHeight="1" x14ac:dyDescent="0.25">
      <c r="B9" s="7" t="s">
        <v>192</v>
      </c>
      <c r="C9" s="50">
        <v>0</v>
      </c>
      <c r="D9" s="50">
        <v>0</v>
      </c>
      <c r="E9" s="50">
        <f>food_insecure</f>
        <v>0.14000000000000001</v>
      </c>
      <c r="F9" s="50">
        <f>food_insecure</f>
        <v>0.14000000000000001</v>
      </c>
      <c r="G9" s="50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51">
        <v>0</v>
      </c>
      <c r="N9" s="51">
        <v>0</v>
      </c>
      <c r="O9" s="51">
        <v>0</v>
      </c>
    </row>
    <row r="10" spans="1:15" ht="15.75" customHeight="1" x14ac:dyDescent="0.25">
      <c r="B10" s="7" t="s">
        <v>157</v>
      </c>
      <c r="C10" s="50">
        <v>0</v>
      </c>
      <c r="D10" s="50">
        <f>IF(ISBLANK(comm_deliv), frac_children_health_facility,1)</f>
        <v>0.83599999999999997</v>
      </c>
      <c r="E10" s="50">
        <f>IF(ISBLANK(comm_deliv), frac_children_health_facility,1)</f>
        <v>0.83599999999999997</v>
      </c>
      <c r="F10" s="50">
        <f>IF(ISBLANK(comm_deliv), frac_children_health_facility,1)</f>
        <v>0.83599999999999997</v>
      </c>
      <c r="G10" s="50">
        <f>IF(ISBLANK(comm_deliv), frac_children_health_facility,1)</f>
        <v>0.83599999999999997</v>
      </c>
      <c r="H10" s="51">
        <v>0</v>
      </c>
      <c r="I10" s="51">
        <v>0</v>
      </c>
      <c r="J10" s="51">
        <v>0</v>
      </c>
      <c r="K10" s="51">
        <v>0</v>
      </c>
      <c r="L10" s="51">
        <v>0</v>
      </c>
      <c r="M10" s="51">
        <v>0</v>
      </c>
      <c r="N10" s="51">
        <v>0</v>
      </c>
      <c r="O10" s="51">
        <v>0</v>
      </c>
    </row>
    <row r="11" spans="1:15" ht="15" customHeight="1" x14ac:dyDescent="0.25">
      <c r="B11" s="7" t="s">
        <v>193</v>
      </c>
      <c r="C11" s="50">
        <v>0</v>
      </c>
      <c r="D11" s="50">
        <v>0</v>
      </c>
      <c r="E11" s="50">
        <v>1</v>
      </c>
      <c r="F11" s="50">
        <v>1</v>
      </c>
      <c r="G11" s="50">
        <v>1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51">
        <v>0</v>
      </c>
      <c r="N11" s="51">
        <v>0</v>
      </c>
      <c r="O11" s="51">
        <v>0</v>
      </c>
    </row>
    <row r="12" spans="1:15" ht="15.75" customHeight="1" x14ac:dyDescent="0.25">
      <c r="B12" s="19" t="s">
        <v>199</v>
      </c>
      <c r="C12" s="50">
        <f>diarrhoea_1mo*frac_diarrhea_severe</f>
        <v>6.2E-2</v>
      </c>
      <c r="D12" s="50">
        <f>diarrhoea_1_5mo*frac_diarrhea_severe</f>
        <v>6.2E-2</v>
      </c>
      <c r="E12" s="50">
        <f>diarrhoea_6_11mo*frac_diarrhea_severe</f>
        <v>6.2E-2</v>
      </c>
      <c r="F12" s="50">
        <f>diarrhoea_12_23mo*frac_diarrhea_severe</f>
        <v>6.2E-2</v>
      </c>
      <c r="G12" s="50">
        <f>diarrhoea_24_59mo*frac_diarrhea_severe</f>
        <v>6.2E-2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</row>
    <row r="13" spans="1:15" ht="15.75" customHeight="1" x14ac:dyDescent="0.25">
      <c r="B13" s="7" t="s">
        <v>200</v>
      </c>
      <c r="C13" s="50">
        <v>0</v>
      </c>
      <c r="D13" s="50">
        <v>0</v>
      </c>
      <c r="E13" s="50">
        <v>1</v>
      </c>
      <c r="F13" s="50">
        <v>1</v>
      </c>
      <c r="G13" s="50">
        <v>1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51">
        <v>0</v>
      </c>
      <c r="N13" s="51">
        <v>0</v>
      </c>
      <c r="O13" s="51">
        <v>0</v>
      </c>
    </row>
    <row r="14" spans="1:15" ht="15.75" customHeight="1" x14ac:dyDescent="0.25">
      <c r="B14" s="19"/>
    </row>
    <row r="15" spans="1:15" ht="15.75" customHeight="1" x14ac:dyDescent="0.3">
      <c r="A15" s="100" t="s">
        <v>90</v>
      </c>
      <c r="B15" s="19" t="s">
        <v>166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0">
        <f>food_insecure</f>
        <v>0.14000000000000001</v>
      </c>
      <c r="I15" s="50">
        <f>food_insecure</f>
        <v>0.14000000000000001</v>
      </c>
      <c r="J15" s="50">
        <f>food_insecure</f>
        <v>0.14000000000000001</v>
      </c>
      <c r="K15" s="50">
        <f>food_insecure</f>
        <v>0.14000000000000001</v>
      </c>
      <c r="L15" s="51">
        <v>0</v>
      </c>
      <c r="M15" s="51">
        <v>0</v>
      </c>
      <c r="N15" s="51">
        <v>0</v>
      </c>
      <c r="O15" s="51">
        <v>0</v>
      </c>
    </row>
    <row r="16" spans="1:15" ht="15.75" customHeight="1" x14ac:dyDescent="0.3">
      <c r="A16" s="100"/>
      <c r="B16" s="7" t="s">
        <v>168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0">
        <v>1</v>
      </c>
      <c r="I16" s="50">
        <v>1</v>
      </c>
      <c r="J16" s="50">
        <v>1</v>
      </c>
      <c r="K16" s="50">
        <v>1</v>
      </c>
      <c r="L16" s="51">
        <v>0</v>
      </c>
      <c r="M16" s="51">
        <v>0</v>
      </c>
      <c r="N16" s="51">
        <v>0</v>
      </c>
      <c r="O16" s="51">
        <v>0</v>
      </c>
    </row>
    <row r="17" spans="1:15" ht="15.75" customHeight="1" x14ac:dyDescent="0.3">
      <c r="A17" s="100"/>
      <c r="B17" s="7" t="s">
        <v>179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0">
        <f>1</f>
        <v>1</v>
      </c>
      <c r="I17" s="50">
        <f>1</f>
        <v>1</v>
      </c>
      <c r="J17" s="50">
        <f>1</f>
        <v>1</v>
      </c>
      <c r="K17" s="50">
        <f>1</f>
        <v>1</v>
      </c>
      <c r="L17" s="51">
        <v>0</v>
      </c>
      <c r="M17" s="51">
        <v>0</v>
      </c>
      <c r="N17" s="51">
        <v>0</v>
      </c>
      <c r="O17" s="51">
        <v>0</v>
      </c>
    </row>
    <row r="18" spans="1:15" ht="15.75" customHeight="1" x14ac:dyDescent="0.3">
      <c r="A18" s="100"/>
      <c r="B18" s="7" t="s">
        <v>180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0">
        <f>frac_PW_health_facility</f>
        <v>0.86699999999999999</v>
      </c>
      <c r="I18" s="50">
        <f>frac_PW_health_facility</f>
        <v>0.86699999999999999</v>
      </c>
      <c r="J18" s="50">
        <f>frac_PW_health_facility</f>
        <v>0.86699999999999999</v>
      </c>
      <c r="K18" s="50">
        <f>frac_PW_health_facility</f>
        <v>0.86699999999999999</v>
      </c>
      <c r="L18" s="51">
        <v>0</v>
      </c>
      <c r="M18" s="51">
        <v>0</v>
      </c>
      <c r="N18" s="51">
        <v>0</v>
      </c>
      <c r="O18" s="51">
        <v>0</v>
      </c>
    </row>
    <row r="19" spans="1:15" ht="15" customHeight="1" x14ac:dyDescent="0.25">
      <c r="B19" s="19" t="s">
        <v>181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0">
        <f>frac_malaria_risk</f>
        <v>0.01</v>
      </c>
      <c r="I19" s="50">
        <f>frac_malaria_risk</f>
        <v>0.01</v>
      </c>
      <c r="J19" s="50">
        <f>frac_malaria_risk</f>
        <v>0.01</v>
      </c>
      <c r="K19" s="50">
        <f>frac_malaria_risk</f>
        <v>0.01</v>
      </c>
      <c r="L19" s="51">
        <v>0</v>
      </c>
      <c r="M19" s="51">
        <v>0</v>
      </c>
      <c r="N19" s="51">
        <v>0</v>
      </c>
      <c r="O19" s="51">
        <v>0</v>
      </c>
    </row>
    <row r="20" spans="1:15" ht="15.75" customHeight="1" x14ac:dyDescent="0.25">
      <c r="B20" s="7" t="s">
        <v>186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0">
        <v>1</v>
      </c>
      <c r="I20" s="50">
        <v>1</v>
      </c>
      <c r="J20" s="50">
        <v>1</v>
      </c>
      <c r="K20" s="50">
        <v>1</v>
      </c>
      <c r="L20" s="51">
        <v>0</v>
      </c>
      <c r="M20" s="51">
        <v>0</v>
      </c>
      <c r="N20" s="51">
        <v>0</v>
      </c>
      <c r="O20" s="51">
        <v>0</v>
      </c>
    </row>
    <row r="21" spans="1:15" ht="15.75" customHeight="1" x14ac:dyDescent="0.25">
      <c r="B21" s="7" t="s">
        <v>187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0">
        <v>1</v>
      </c>
      <c r="I21" s="50">
        <v>1</v>
      </c>
      <c r="J21" s="50">
        <v>1</v>
      </c>
      <c r="K21" s="50">
        <v>1</v>
      </c>
      <c r="L21" s="51">
        <v>0</v>
      </c>
      <c r="M21" s="51">
        <v>0</v>
      </c>
      <c r="N21" s="51">
        <v>0</v>
      </c>
      <c r="O21" s="51">
        <v>0</v>
      </c>
    </row>
    <row r="22" spans="1:15" ht="15.75" customHeight="1" x14ac:dyDescent="0.25">
      <c r="B22" s="19" t="s">
        <v>189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0">
        <f>1</f>
        <v>1</v>
      </c>
      <c r="I22" s="50">
        <f>1</f>
        <v>1</v>
      </c>
      <c r="J22" s="50">
        <f>1</f>
        <v>1</v>
      </c>
      <c r="K22" s="50">
        <f>1</f>
        <v>1</v>
      </c>
      <c r="L22" s="51">
        <v>0</v>
      </c>
      <c r="M22" s="51">
        <v>0</v>
      </c>
      <c r="N22" s="51">
        <v>0</v>
      </c>
      <c r="O22" s="51">
        <v>0</v>
      </c>
    </row>
    <row r="23" spans="1:15" ht="15.75" customHeight="1" x14ac:dyDescent="0.25">
      <c r="B23" s="19"/>
    </row>
    <row r="24" spans="1:15" ht="15.75" customHeight="1" x14ac:dyDescent="0.3">
      <c r="A24" s="100" t="s">
        <v>207</v>
      </c>
      <c r="B24" s="70" t="s">
        <v>171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0">
        <f>famplan_unmet_need</f>
        <v>0.47499999999999998</v>
      </c>
      <c r="M24" s="50">
        <f>famplan_unmet_need</f>
        <v>0.47499999999999998</v>
      </c>
      <c r="N24" s="50">
        <f>famplan_unmet_need</f>
        <v>0.47499999999999998</v>
      </c>
      <c r="O24" s="50">
        <f>famplan_unmet_need</f>
        <v>0.47499999999999998</v>
      </c>
    </row>
    <row r="25" spans="1:15" ht="15.75" customHeight="1" x14ac:dyDescent="0.25">
      <c r="B25" s="70" t="s">
        <v>175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0">
        <f>(1-food_insecure)*(0.49)*(1-school_attendance) + food_insecure*(0.7)*(1-school_attendance)</f>
        <v>7.3408483139038097E-2</v>
      </c>
      <c r="M25" s="50">
        <f>(1-food_insecure)*(0.49)+food_insecure*(0.7)</f>
        <v>0.51939999999999997</v>
      </c>
      <c r="N25" s="50">
        <f>(1-food_insecure)*(0.49)+food_insecure*(0.7)</f>
        <v>0.51939999999999997</v>
      </c>
      <c r="O25" s="50">
        <f>(1-food_insecure)*(0.49)+food_insecure*(0.7)</f>
        <v>0.51939999999999997</v>
      </c>
    </row>
    <row r="26" spans="1:15" ht="15.75" customHeight="1" x14ac:dyDescent="0.25">
      <c r="B26" s="70" t="s">
        <v>176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0">
        <f>(1-food_insecure)*(0.21)*(1-school_attendance) + food_insecure*(0.3)*(1-school_attendance)</f>
        <v>3.1460778488159181E-2</v>
      </c>
      <c r="M26" s="50">
        <f>(1-food_insecure)*(0.21)+food_insecure*(0.3)</f>
        <v>0.22259999999999999</v>
      </c>
      <c r="N26" s="50">
        <f>(1-food_insecure)*(0.21)+food_insecure*(0.3)</f>
        <v>0.22259999999999999</v>
      </c>
      <c r="O26" s="50">
        <f>(1-food_insecure)*(0.21)+food_insecure*(0.3)</f>
        <v>0.22259999999999999</v>
      </c>
    </row>
    <row r="27" spans="1:15" ht="15.75" customHeight="1" x14ac:dyDescent="0.25">
      <c r="B27" s="70" t="s">
        <v>177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0">
        <f>(1-food_insecure)*(0.3)*(1-school_attendance)</f>
        <v>3.6463975067138679E-2</v>
      </c>
      <c r="M27" s="50">
        <f>(1-food_insecure)*(0.3)</f>
        <v>0.25800000000000001</v>
      </c>
      <c r="N27" s="50">
        <f>(1-food_insecure)*(0.3)</f>
        <v>0.25800000000000001</v>
      </c>
      <c r="O27" s="50">
        <f>(1-food_insecure)*(0.3)</f>
        <v>0.25800000000000001</v>
      </c>
    </row>
    <row r="28" spans="1:15" ht="15.75" customHeight="1" x14ac:dyDescent="0.25">
      <c r="B28" s="70" t="s">
        <v>178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0">
        <f>(1-food_insecure)*1*school_attendance + food_insecure*1*school_attendance</f>
        <v>0.85866676330566405</v>
      </c>
      <c r="M28" s="50">
        <v>0</v>
      </c>
      <c r="N28" s="50">
        <v>0</v>
      </c>
      <c r="O28" s="50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100" t="s">
        <v>208</v>
      </c>
      <c r="B30" s="7" t="s">
        <v>172</v>
      </c>
      <c r="C30" s="50">
        <v>0</v>
      </c>
      <c r="D30" s="50">
        <v>0</v>
      </c>
      <c r="E30" s="50">
        <f t="shared" ref="E30:O30" si="0">frac_maize</f>
        <v>0.05</v>
      </c>
      <c r="F30" s="50">
        <f t="shared" si="0"/>
        <v>0.05</v>
      </c>
      <c r="G30" s="50">
        <f t="shared" si="0"/>
        <v>0.05</v>
      </c>
      <c r="H30" s="50">
        <f t="shared" si="0"/>
        <v>0.05</v>
      </c>
      <c r="I30" s="50">
        <f t="shared" si="0"/>
        <v>0.05</v>
      </c>
      <c r="J30" s="50">
        <f t="shared" si="0"/>
        <v>0.05</v>
      </c>
      <c r="K30" s="50">
        <f t="shared" si="0"/>
        <v>0.05</v>
      </c>
      <c r="L30" s="50">
        <f t="shared" si="0"/>
        <v>0.05</v>
      </c>
      <c r="M30" s="50">
        <f t="shared" si="0"/>
        <v>0.05</v>
      </c>
      <c r="N30" s="50">
        <f t="shared" si="0"/>
        <v>0.05</v>
      </c>
      <c r="O30" s="50">
        <f t="shared" si="0"/>
        <v>0.05</v>
      </c>
    </row>
    <row r="31" spans="1:15" ht="15.75" customHeight="1" x14ac:dyDescent="0.25">
      <c r="B31" s="7" t="s">
        <v>173</v>
      </c>
      <c r="C31" s="50">
        <v>0</v>
      </c>
      <c r="D31" s="50">
        <v>0</v>
      </c>
      <c r="E31" s="50">
        <f t="shared" ref="E31:O31" si="1">frac_rice</f>
        <v>0.7</v>
      </c>
      <c r="F31" s="50">
        <f t="shared" si="1"/>
        <v>0.7</v>
      </c>
      <c r="G31" s="50">
        <f t="shared" si="1"/>
        <v>0.7</v>
      </c>
      <c r="H31" s="50">
        <f t="shared" si="1"/>
        <v>0.7</v>
      </c>
      <c r="I31" s="50">
        <f t="shared" si="1"/>
        <v>0.7</v>
      </c>
      <c r="J31" s="50">
        <f t="shared" si="1"/>
        <v>0.7</v>
      </c>
      <c r="K31" s="50">
        <f t="shared" si="1"/>
        <v>0.7</v>
      </c>
      <c r="L31" s="50">
        <f t="shared" si="1"/>
        <v>0.7</v>
      </c>
      <c r="M31" s="50">
        <f t="shared" si="1"/>
        <v>0.7</v>
      </c>
      <c r="N31" s="50">
        <f t="shared" si="1"/>
        <v>0.7</v>
      </c>
      <c r="O31" s="50">
        <f t="shared" si="1"/>
        <v>0.7</v>
      </c>
    </row>
    <row r="32" spans="1:15" ht="15.75" customHeight="1" x14ac:dyDescent="0.25">
      <c r="B32" s="7" t="s">
        <v>174</v>
      </c>
      <c r="C32" s="50">
        <v>0</v>
      </c>
      <c r="D32" s="50">
        <v>0</v>
      </c>
      <c r="E32" s="50">
        <f t="shared" ref="E32:O32" si="2">frac_wheat</f>
        <v>0.05</v>
      </c>
      <c r="F32" s="50">
        <f t="shared" si="2"/>
        <v>0.05</v>
      </c>
      <c r="G32" s="50">
        <f t="shared" si="2"/>
        <v>0.05</v>
      </c>
      <c r="H32" s="50">
        <f t="shared" si="2"/>
        <v>0.05</v>
      </c>
      <c r="I32" s="50">
        <f t="shared" si="2"/>
        <v>0.05</v>
      </c>
      <c r="J32" s="50">
        <f t="shared" si="2"/>
        <v>0.05</v>
      </c>
      <c r="K32" s="50">
        <f t="shared" si="2"/>
        <v>0.05</v>
      </c>
      <c r="L32" s="50">
        <f t="shared" si="2"/>
        <v>0.05</v>
      </c>
      <c r="M32" s="50">
        <f t="shared" si="2"/>
        <v>0.05</v>
      </c>
      <c r="N32" s="50">
        <f t="shared" si="2"/>
        <v>0.05</v>
      </c>
      <c r="O32" s="50">
        <f t="shared" si="2"/>
        <v>0.05</v>
      </c>
    </row>
    <row r="33" spans="2:15" ht="15.75" customHeight="1" x14ac:dyDescent="0.25">
      <c r="B33" s="7" t="s">
        <v>182</v>
      </c>
      <c r="C33" s="50">
        <v>0</v>
      </c>
      <c r="D33" s="50">
        <v>0</v>
      </c>
      <c r="E33" s="50">
        <v>1</v>
      </c>
      <c r="F33" s="50">
        <v>1</v>
      </c>
      <c r="G33" s="50">
        <v>1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</row>
    <row r="34" spans="2:15" ht="15.75" customHeight="1" x14ac:dyDescent="0.25">
      <c r="B34" s="7" t="s">
        <v>185</v>
      </c>
      <c r="C34" s="50">
        <f t="shared" ref="C34:O34" si="3">frac_malaria_risk</f>
        <v>0.01</v>
      </c>
      <c r="D34" s="50">
        <f t="shared" si="3"/>
        <v>0.01</v>
      </c>
      <c r="E34" s="50">
        <f t="shared" si="3"/>
        <v>0.01</v>
      </c>
      <c r="F34" s="50">
        <f t="shared" si="3"/>
        <v>0.01</v>
      </c>
      <c r="G34" s="50">
        <f t="shared" si="3"/>
        <v>0.01</v>
      </c>
      <c r="H34" s="50">
        <f t="shared" si="3"/>
        <v>0.01</v>
      </c>
      <c r="I34" s="50">
        <f t="shared" si="3"/>
        <v>0.01</v>
      </c>
      <c r="J34" s="50">
        <f t="shared" si="3"/>
        <v>0.01</v>
      </c>
      <c r="K34" s="50">
        <f t="shared" si="3"/>
        <v>0.01</v>
      </c>
      <c r="L34" s="50">
        <f t="shared" si="3"/>
        <v>0.01</v>
      </c>
      <c r="M34" s="50">
        <f t="shared" si="3"/>
        <v>0.01</v>
      </c>
      <c r="N34" s="50">
        <f t="shared" si="3"/>
        <v>0.01</v>
      </c>
      <c r="O34" s="50">
        <f t="shared" si="3"/>
        <v>0.01</v>
      </c>
    </row>
    <row r="35" spans="2:15" ht="15.75" customHeight="1" x14ac:dyDescent="0.25">
      <c r="B35" s="19" t="s">
        <v>194</v>
      </c>
      <c r="C35" s="50">
        <v>1</v>
      </c>
      <c r="D35" s="50">
        <v>1</v>
      </c>
      <c r="E35" s="50">
        <v>1</v>
      </c>
      <c r="F35" s="50">
        <v>1</v>
      </c>
      <c r="G35" s="50">
        <v>1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</row>
    <row r="36" spans="2:15" ht="15.75" customHeight="1" x14ac:dyDescent="0.25">
      <c r="B36" s="19" t="s">
        <v>195</v>
      </c>
      <c r="C36" s="50">
        <v>1</v>
      </c>
      <c r="D36" s="50">
        <v>1</v>
      </c>
      <c r="E36" s="50">
        <v>1</v>
      </c>
      <c r="F36" s="50">
        <v>1</v>
      </c>
      <c r="G36" s="50">
        <v>1</v>
      </c>
      <c r="H36" s="50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</row>
    <row r="37" spans="2:15" ht="15.75" customHeight="1" x14ac:dyDescent="0.25">
      <c r="B37" s="19" t="s">
        <v>196</v>
      </c>
      <c r="C37" s="50">
        <v>1</v>
      </c>
      <c r="D37" s="50">
        <v>1</v>
      </c>
      <c r="E37" s="50">
        <v>1</v>
      </c>
      <c r="F37" s="50">
        <v>1</v>
      </c>
      <c r="G37" s="50">
        <v>1</v>
      </c>
      <c r="H37" s="50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</row>
    <row r="38" spans="2:15" ht="15.75" customHeight="1" x14ac:dyDescent="0.25">
      <c r="B38" s="19" t="s">
        <v>197</v>
      </c>
      <c r="C38" s="50">
        <v>1</v>
      </c>
      <c r="D38" s="50">
        <v>1</v>
      </c>
      <c r="E38" s="50">
        <v>1</v>
      </c>
      <c r="F38" s="50">
        <v>1</v>
      </c>
      <c r="G38" s="50">
        <v>1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</row>
    <row r="39" spans="2:15" ht="15.75" customHeight="1" x14ac:dyDescent="0.25">
      <c r="B39" s="19" t="s">
        <v>198</v>
      </c>
      <c r="C39" s="50">
        <v>1</v>
      </c>
      <c r="D39" s="50">
        <v>1</v>
      </c>
      <c r="E39" s="50">
        <v>1</v>
      </c>
      <c r="F39" s="50">
        <v>1</v>
      </c>
      <c r="G39" s="50">
        <v>1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02" t="s">
        <v>167</v>
      </c>
    </row>
    <row r="2" spans="1:1" x14ac:dyDescent="0.25">
      <c r="A2" s="102" t="s">
        <v>209</v>
      </c>
    </row>
    <row r="3" spans="1:1" x14ac:dyDescent="0.25">
      <c r="A3" s="102" t="s">
        <v>210</v>
      </c>
    </row>
    <row r="4" spans="1:1" x14ac:dyDescent="0.25">
      <c r="A4" s="102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6" customWidth="1"/>
    <col min="2" max="2" width="12.453125" style="66" customWidth="1"/>
    <col min="3" max="4" width="11.453125" style="66" customWidth="1"/>
    <col min="5" max="5" width="17.453125" style="66" customWidth="1"/>
    <col min="6" max="6" width="11.453125" style="66" customWidth="1"/>
    <col min="7" max="16384" width="11.453125" style="66"/>
  </cols>
  <sheetData>
    <row r="1" spans="1:5" ht="13" customHeight="1" x14ac:dyDescent="0.3">
      <c r="A1" s="56" t="s">
        <v>212</v>
      </c>
      <c r="B1" s="56" t="s">
        <v>213</v>
      </c>
      <c r="C1" s="56" t="s">
        <v>214</v>
      </c>
      <c r="D1" s="56" t="s">
        <v>136</v>
      </c>
      <c r="E1" s="56" t="s">
        <v>215</v>
      </c>
    </row>
    <row r="2" spans="1:5" ht="14" customHeight="1" x14ac:dyDescent="0.3">
      <c r="A2" s="20" t="s">
        <v>216</v>
      </c>
      <c r="B2" s="20">
        <v>0.9</v>
      </c>
      <c r="C2" s="66">
        <v>0.09</v>
      </c>
      <c r="D2" s="66">
        <v>0.8</v>
      </c>
      <c r="E2" s="66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6">
        <v>0.02</v>
      </c>
      <c r="D3" s="66">
        <v>1.9</v>
      </c>
      <c r="E3" s="66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6">
        <v>0.08</v>
      </c>
      <c r="D4" s="66">
        <v>2</v>
      </c>
      <c r="E4" s="66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6">
        <v>0.18</v>
      </c>
      <c r="D5" s="66">
        <v>0.7</v>
      </c>
      <c r="E5" s="66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6">
        <v>0.02</v>
      </c>
      <c r="D6" s="66">
        <v>0.7</v>
      </c>
      <c r="E6" s="66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6">
        <v>0.45</v>
      </c>
      <c r="D7" s="66">
        <v>0.9</v>
      </c>
      <c r="E7" s="66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6">
        <v>0.03</v>
      </c>
      <c r="D8" s="66">
        <v>0</v>
      </c>
      <c r="E8" s="66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6">
        <v>0.11</v>
      </c>
      <c r="D9" s="66">
        <v>0</v>
      </c>
      <c r="E9" s="66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6">
        <v>0.01</v>
      </c>
      <c r="D10" s="66">
        <v>0.6</v>
      </c>
      <c r="E10" s="66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" width="16.08984375" style="55" customWidth="1"/>
    <col min="17" max="16384" width="16.08984375" style="55"/>
  </cols>
  <sheetData>
    <row r="1" spans="1:15" ht="15.75" customHeight="1" x14ac:dyDescent="0.35">
      <c r="A1" s="30" t="s">
        <v>206</v>
      </c>
      <c r="B1" s="52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6">
        <v>0</v>
      </c>
      <c r="D2" s="86">
        <v>1</v>
      </c>
      <c r="E2" s="86">
        <v>1</v>
      </c>
      <c r="F2" s="86">
        <v>1</v>
      </c>
      <c r="G2" s="86">
        <v>1</v>
      </c>
      <c r="H2" s="86">
        <v>0</v>
      </c>
      <c r="I2" s="86">
        <v>0</v>
      </c>
      <c r="J2" s="86">
        <v>0</v>
      </c>
      <c r="K2" s="86">
        <v>0</v>
      </c>
      <c r="L2" s="86">
        <v>0</v>
      </c>
      <c r="M2" s="86">
        <v>0</v>
      </c>
      <c r="N2" s="86">
        <v>0</v>
      </c>
      <c r="O2" s="86">
        <v>0</v>
      </c>
    </row>
    <row r="3" spans="1:15" ht="15.75" customHeight="1" x14ac:dyDescent="0.35">
      <c r="B3" s="29" t="s">
        <v>170</v>
      </c>
      <c r="C3" s="86">
        <v>1</v>
      </c>
      <c r="D3" s="86">
        <v>1</v>
      </c>
      <c r="E3" s="86">
        <v>0</v>
      </c>
      <c r="F3" s="86">
        <v>0</v>
      </c>
      <c r="G3" s="86">
        <v>0</v>
      </c>
      <c r="H3" s="86">
        <v>0</v>
      </c>
      <c r="I3" s="86">
        <v>0</v>
      </c>
      <c r="J3" s="86">
        <v>0</v>
      </c>
      <c r="K3" s="86">
        <v>0</v>
      </c>
      <c r="L3" s="86">
        <v>0</v>
      </c>
      <c r="M3" s="86">
        <v>0</v>
      </c>
      <c r="N3" s="86">
        <v>0</v>
      </c>
      <c r="O3" s="86">
        <v>0</v>
      </c>
    </row>
    <row r="4" spans="1:15" ht="15.75" customHeight="1" x14ac:dyDescent="0.35">
      <c r="B4" s="29" t="s">
        <v>148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</v>
      </c>
      <c r="I4" s="86">
        <v>0</v>
      </c>
      <c r="J4" s="86">
        <v>0</v>
      </c>
      <c r="K4" s="86">
        <v>0</v>
      </c>
      <c r="L4" s="86">
        <v>0</v>
      </c>
      <c r="M4" s="86">
        <v>0</v>
      </c>
      <c r="N4" s="86">
        <v>0</v>
      </c>
      <c r="O4" s="86">
        <v>0</v>
      </c>
    </row>
    <row r="5" spans="1:15" ht="15.75" customHeight="1" x14ac:dyDescent="0.35">
      <c r="B5" s="29" t="s">
        <v>150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</v>
      </c>
      <c r="I5" s="86">
        <v>0</v>
      </c>
      <c r="J5" s="86">
        <v>0</v>
      </c>
      <c r="K5" s="86">
        <v>0</v>
      </c>
      <c r="L5" s="86">
        <v>0</v>
      </c>
      <c r="M5" s="86">
        <v>0</v>
      </c>
      <c r="N5" s="86">
        <v>0</v>
      </c>
      <c r="O5" s="86">
        <v>0</v>
      </c>
    </row>
    <row r="6" spans="1:15" ht="15.75" customHeight="1" x14ac:dyDescent="0.35">
      <c r="B6" s="29" t="s">
        <v>152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</v>
      </c>
      <c r="I6" s="86">
        <v>0</v>
      </c>
      <c r="J6" s="86">
        <v>0</v>
      </c>
      <c r="K6" s="86">
        <v>0</v>
      </c>
      <c r="L6" s="86">
        <v>0</v>
      </c>
      <c r="M6" s="86">
        <v>0</v>
      </c>
      <c r="N6" s="86">
        <v>0</v>
      </c>
      <c r="O6" s="86">
        <v>0</v>
      </c>
    </row>
    <row r="7" spans="1:15" ht="15.75" customHeight="1" x14ac:dyDescent="0.35">
      <c r="B7" s="29" t="s">
        <v>183</v>
      </c>
      <c r="C7" s="86">
        <v>1</v>
      </c>
      <c r="D7" s="86">
        <v>1</v>
      </c>
      <c r="E7" s="86">
        <v>0</v>
      </c>
      <c r="F7" s="86">
        <v>0</v>
      </c>
      <c r="G7" s="86">
        <v>0</v>
      </c>
      <c r="H7" s="86">
        <v>0</v>
      </c>
      <c r="I7" s="86">
        <v>0</v>
      </c>
      <c r="J7" s="86">
        <v>0</v>
      </c>
      <c r="K7" s="86">
        <v>0</v>
      </c>
      <c r="L7" s="86">
        <v>0</v>
      </c>
      <c r="M7" s="86">
        <v>0</v>
      </c>
      <c r="N7" s="86">
        <v>0</v>
      </c>
      <c r="O7" s="86">
        <v>0</v>
      </c>
    </row>
    <row r="8" spans="1:15" ht="15.75" customHeight="1" x14ac:dyDescent="0.35">
      <c r="B8" s="29" t="s">
        <v>184</v>
      </c>
      <c r="C8" s="86">
        <v>0</v>
      </c>
      <c r="D8" s="86">
        <v>0</v>
      </c>
      <c r="E8" s="86">
        <v>1</v>
      </c>
      <c r="F8" s="86">
        <v>1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</row>
    <row r="9" spans="1:15" ht="15.75" customHeight="1" x14ac:dyDescent="0.35">
      <c r="B9" s="29" t="s">
        <v>188</v>
      </c>
      <c r="C9" s="86">
        <v>0</v>
      </c>
      <c r="D9" s="86">
        <v>0</v>
      </c>
      <c r="E9" s="86">
        <v>1</v>
      </c>
      <c r="F9" s="86">
        <v>1</v>
      </c>
      <c r="G9" s="86">
        <v>1</v>
      </c>
      <c r="H9" s="86">
        <v>0</v>
      </c>
      <c r="I9" s="86">
        <v>0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</row>
    <row r="10" spans="1:15" ht="15.75" customHeight="1" x14ac:dyDescent="0.35">
      <c r="B10" s="29" t="s">
        <v>190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0</v>
      </c>
      <c r="I10" s="86">
        <v>0</v>
      </c>
      <c r="J10" s="86">
        <v>0</v>
      </c>
      <c r="K10" s="86">
        <v>0</v>
      </c>
      <c r="L10" s="86">
        <v>0</v>
      </c>
      <c r="M10" s="86">
        <v>0</v>
      </c>
      <c r="N10" s="86">
        <v>0</v>
      </c>
      <c r="O10" s="86">
        <v>0</v>
      </c>
    </row>
    <row r="11" spans="1:15" ht="15.75" customHeight="1" x14ac:dyDescent="0.35">
      <c r="B11" s="29" t="s">
        <v>191</v>
      </c>
      <c r="C11" s="86">
        <v>0</v>
      </c>
      <c r="D11" s="86">
        <v>0</v>
      </c>
      <c r="E11" s="86">
        <v>1</v>
      </c>
      <c r="F11" s="86">
        <v>1</v>
      </c>
      <c r="G11" s="86">
        <v>0</v>
      </c>
      <c r="H11" s="86">
        <v>0</v>
      </c>
      <c r="I11" s="86">
        <v>0</v>
      </c>
      <c r="J11" s="86">
        <v>0</v>
      </c>
      <c r="K11" s="86">
        <v>0</v>
      </c>
      <c r="L11" s="86">
        <v>0</v>
      </c>
      <c r="M11" s="86">
        <v>0</v>
      </c>
      <c r="N11" s="86">
        <v>0</v>
      </c>
      <c r="O11" s="86">
        <v>0</v>
      </c>
    </row>
    <row r="12" spans="1:15" ht="15.75" customHeight="1" x14ac:dyDescent="0.35">
      <c r="B12" s="29" t="s">
        <v>192</v>
      </c>
      <c r="C12" s="86">
        <v>0</v>
      </c>
      <c r="D12" s="86">
        <v>0</v>
      </c>
      <c r="E12" s="86">
        <v>1</v>
      </c>
      <c r="F12" s="86">
        <v>1</v>
      </c>
      <c r="G12" s="86">
        <v>0</v>
      </c>
      <c r="H12" s="86">
        <v>0</v>
      </c>
      <c r="I12" s="86">
        <v>0</v>
      </c>
      <c r="J12" s="86">
        <v>0</v>
      </c>
      <c r="K12" s="86">
        <v>0</v>
      </c>
      <c r="L12" s="86">
        <v>0</v>
      </c>
      <c r="M12" s="86">
        <v>0</v>
      </c>
      <c r="N12" s="86">
        <v>0</v>
      </c>
      <c r="O12" s="86">
        <v>0</v>
      </c>
    </row>
    <row r="13" spans="1:15" ht="15.75" customHeight="1" x14ac:dyDescent="0.35">
      <c r="B13" s="29" t="s">
        <v>157</v>
      </c>
      <c r="C13" s="86">
        <v>0</v>
      </c>
      <c r="D13" s="86">
        <v>1</v>
      </c>
      <c r="E13" s="86">
        <v>1</v>
      </c>
      <c r="F13" s="86">
        <v>1</v>
      </c>
      <c r="G13" s="86">
        <v>1</v>
      </c>
      <c r="H13" s="86">
        <v>0</v>
      </c>
      <c r="I13" s="86">
        <v>0</v>
      </c>
      <c r="J13" s="86">
        <v>0</v>
      </c>
      <c r="K13" s="86">
        <v>0</v>
      </c>
      <c r="L13" s="86">
        <v>0</v>
      </c>
      <c r="M13" s="86">
        <v>0</v>
      </c>
      <c r="N13" s="86">
        <v>0</v>
      </c>
      <c r="O13" s="86">
        <v>0</v>
      </c>
    </row>
    <row r="14" spans="1:15" ht="15.75" customHeight="1" x14ac:dyDescent="0.35">
      <c r="B14" s="29" t="s">
        <v>193</v>
      </c>
      <c r="C14" s="86">
        <v>0</v>
      </c>
      <c r="D14" s="86">
        <v>0</v>
      </c>
      <c r="E14" s="86">
        <v>1</v>
      </c>
      <c r="F14" s="86">
        <v>1</v>
      </c>
      <c r="G14" s="86">
        <v>1</v>
      </c>
      <c r="H14" s="86">
        <v>0</v>
      </c>
      <c r="I14" s="86">
        <v>0</v>
      </c>
      <c r="J14" s="86">
        <v>0</v>
      </c>
      <c r="K14" s="86">
        <v>0</v>
      </c>
      <c r="L14" s="86">
        <v>0</v>
      </c>
      <c r="M14" s="86">
        <v>0</v>
      </c>
      <c r="N14" s="86">
        <v>0</v>
      </c>
      <c r="O14" s="86">
        <v>0</v>
      </c>
    </row>
    <row r="15" spans="1:15" ht="15.75" customHeight="1" x14ac:dyDescent="0.35">
      <c r="B15" s="29" t="s">
        <v>199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0</v>
      </c>
      <c r="I15" s="86">
        <v>0</v>
      </c>
      <c r="J15" s="86">
        <v>0</v>
      </c>
      <c r="K15" s="86">
        <v>0</v>
      </c>
      <c r="L15" s="86">
        <v>0</v>
      </c>
      <c r="M15" s="86">
        <v>0</v>
      </c>
      <c r="N15" s="86">
        <v>0</v>
      </c>
      <c r="O15" s="86">
        <v>0</v>
      </c>
    </row>
    <row r="16" spans="1:15" ht="15.75" customHeight="1" x14ac:dyDescent="0.35">
      <c r="B16" s="29" t="s">
        <v>200</v>
      </c>
      <c r="C16" s="86">
        <v>0</v>
      </c>
      <c r="D16" s="86">
        <v>0</v>
      </c>
      <c r="E16" s="86">
        <v>1</v>
      </c>
      <c r="F16" s="86">
        <v>1</v>
      </c>
      <c r="G16" s="86">
        <v>1</v>
      </c>
      <c r="H16" s="86">
        <v>0</v>
      </c>
      <c r="I16" s="86">
        <v>0</v>
      </c>
      <c r="J16" s="86">
        <v>0</v>
      </c>
      <c r="K16" s="86">
        <v>0</v>
      </c>
      <c r="L16" s="86">
        <v>0</v>
      </c>
      <c r="M16" s="86">
        <v>0</v>
      </c>
      <c r="N16" s="86">
        <v>0</v>
      </c>
      <c r="O16" s="86">
        <v>0</v>
      </c>
    </row>
    <row r="17" spans="1:16" ht="15.75" customHeight="1" x14ac:dyDescent="0.35">
      <c r="B17" s="29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</row>
    <row r="18" spans="1:16" ht="15.75" customHeight="1" x14ac:dyDescent="0.35">
      <c r="A18" s="30" t="s">
        <v>90</v>
      </c>
      <c r="B18" s="29" t="s">
        <v>166</v>
      </c>
      <c r="C18" s="86">
        <v>0</v>
      </c>
      <c r="D18" s="86">
        <v>0</v>
      </c>
      <c r="E18" s="86">
        <v>0</v>
      </c>
      <c r="F18" s="86">
        <v>0</v>
      </c>
      <c r="G18" s="86">
        <v>0</v>
      </c>
      <c r="H18" s="86">
        <v>1</v>
      </c>
      <c r="I18" s="86">
        <v>1</v>
      </c>
      <c r="J18" s="86">
        <v>1</v>
      </c>
      <c r="K18" s="86">
        <v>1</v>
      </c>
      <c r="L18" s="86">
        <v>0</v>
      </c>
      <c r="M18" s="86">
        <v>0</v>
      </c>
      <c r="N18" s="86">
        <v>0</v>
      </c>
      <c r="O18" s="86">
        <v>0</v>
      </c>
    </row>
    <row r="19" spans="1:16" ht="15.75" customHeight="1" x14ac:dyDescent="0.35">
      <c r="A19" s="30"/>
      <c r="B19" s="29" t="s">
        <v>168</v>
      </c>
      <c r="C19" s="86">
        <v>0</v>
      </c>
      <c r="D19" s="86">
        <v>0</v>
      </c>
      <c r="E19" s="86">
        <v>0</v>
      </c>
      <c r="F19" s="86">
        <v>0</v>
      </c>
      <c r="G19" s="86">
        <v>0</v>
      </c>
      <c r="H19" s="86">
        <v>1</v>
      </c>
      <c r="I19" s="86">
        <v>1</v>
      </c>
      <c r="J19" s="86">
        <v>1</v>
      </c>
      <c r="K19" s="86">
        <v>1</v>
      </c>
      <c r="L19" s="86">
        <v>0</v>
      </c>
      <c r="M19" s="86">
        <v>0</v>
      </c>
      <c r="N19" s="86">
        <v>0</v>
      </c>
      <c r="O19" s="86">
        <v>0</v>
      </c>
    </row>
    <row r="20" spans="1:16" ht="15.75" customHeight="1" x14ac:dyDescent="0.35">
      <c r="B20" s="74" t="s">
        <v>179</v>
      </c>
      <c r="C20" s="86">
        <v>0</v>
      </c>
      <c r="D20" s="86">
        <v>0</v>
      </c>
      <c r="E20" s="86">
        <v>0</v>
      </c>
      <c r="F20" s="86">
        <v>0</v>
      </c>
      <c r="G20" s="86">
        <v>0</v>
      </c>
      <c r="H20" s="86">
        <v>1</v>
      </c>
      <c r="I20" s="86">
        <v>1</v>
      </c>
      <c r="J20" s="86">
        <v>1</v>
      </c>
      <c r="K20" s="86">
        <v>1</v>
      </c>
      <c r="L20" s="86">
        <v>0</v>
      </c>
      <c r="M20" s="86">
        <v>0</v>
      </c>
      <c r="N20" s="86">
        <v>0</v>
      </c>
      <c r="O20" s="86">
        <v>0</v>
      </c>
    </row>
    <row r="21" spans="1:16" ht="15.75" customHeight="1" x14ac:dyDescent="0.35">
      <c r="B21" s="74" t="s">
        <v>180</v>
      </c>
      <c r="C21" s="86">
        <v>0</v>
      </c>
      <c r="D21" s="86">
        <v>0</v>
      </c>
      <c r="E21" s="86">
        <v>0</v>
      </c>
      <c r="F21" s="86">
        <v>0</v>
      </c>
      <c r="G21" s="86">
        <v>0</v>
      </c>
      <c r="H21" s="86">
        <v>1</v>
      </c>
      <c r="I21" s="86">
        <v>1</v>
      </c>
      <c r="J21" s="86">
        <v>1</v>
      </c>
      <c r="K21" s="86">
        <v>1</v>
      </c>
      <c r="L21" s="86">
        <v>0</v>
      </c>
      <c r="M21" s="86">
        <v>0</v>
      </c>
      <c r="N21" s="86">
        <v>0</v>
      </c>
      <c r="O21" s="86">
        <v>0</v>
      </c>
    </row>
    <row r="22" spans="1:16" ht="15.75" customHeight="1" x14ac:dyDescent="0.35">
      <c r="B22" s="53" t="s">
        <v>181</v>
      </c>
      <c r="C22" s="86">
        <v>0</v>
      </c>
      <c r="D22" s="86">
        <v>0</v>
      </c>
      <c r="E22" s="86">
        <v>0</v>
      </c>
      <c r="F22" s="86">
        <v>0</v>
      </c>
      <c r="G22" s="86">
        <v>0</v>
      </c>
      <c r="H22" s="86">
        <v>1</v>
      </c>
      <c r="I22" s="86">
        <v>1</v>
      </c>
      <c r="J22" s="86">
        <v>1</v>
      </c>
      <c r="K22" s="86">
        <v>1</v>
      </c>
      <c r="L22" s="86">
        <v>0</v>
      </c>
      <c r="M22" s="86">
        <v>0</v>
      </c>
      <c r="N22" s="86">
        <v>0</v>
      </c>
      <c r="O22" s="86">
        <v>0</v>
      </c>
    </row>
    <row r="23" spans="1:16" ht="15.75" customHeight="1" x14ac:dyDescent="0.35">
      <c r="B23" s="29" t="s">
        <v>186</v>
      </c>
      <c r="C23" s="86">
        <v>0</v>
      </c>
      <c r="D23" s="86">
        <v>0</v>
      </c>
      <c r="E23" s="86">
        <v>0</v>
      </c>
      <c r="F23" s="86">
        <v>0</v>
      </c>
      <c r="G23" s="86">
        <v>0</v>
      </c>
      <c r="H23" s="86">
        <v>1</v>
      </c>
      <c r="I23" s="86">
        <v>1</v>
      </c>
      <c r="J23" s="86">
        <v>1</v>
      </c>
      <c r="K23" s="86">
        <v>1</v>
      </c>
      <c r="L23" s="86">
        <v>0</v>
      </c>
      <c r="M23" s="86">
        <v>0</v>
      </c>
      <c r="N23" s="86">
        <v>0</v>
      </c>
      <c r="O23" s="86">
        <v>0</v>
      </c>
    </row>
    <row r="24" spans="1:16" ht="15.75" customHeight="1" x14ac:dyDescent="0.35">
      <c r="B24" s="29" t="s">
        <v>187</v>
      </c>
      <c r="C24" s="86">
        <v>0</v>
      </c>
      <c r="D24" s="86">
        <v>0</v>
      </c>
      <c r="E24" s="86">
        <v>0</v>
      </c>
      <c r="F24" s="86">
        <v>0</v>
      </c>
      <c r="G24" s="86">
        <v>0</v>
      </c>
      <c r="H24" s="86">
        <v>1</v>
      </c>
      <c r="I24" s="86">
        <v>1</v>
      </c>
      <c r="J24" s="86">
        <v>1</v>
      </c>
      <c r="K24" s="86">
        <v>1</v>
      </c>
      <c r="L24" s="86">
        <v>0</v>
      </c>
      <c r="M24" s="86">
        <v>0</v>
      </c>
      <c r="N24" s="86">
        <v>0</v>
      </c>
      <c r="O24" s="86">
        <v>0</v>
      </c>
    </row>
    <row r="25" spans="1:16" ht="15.75" customHeight="1" x14ac:dyDescent="0.35">
      <c r="B25" s="29" t="s">
        <v>189</v>
      </c>
      <c r="C25" s="86">
        <v>0</v>
      </c>
      <c r="D25" s="86">
        <v>0</v>
      </c>
      <c r="E25" s="86">
        <v>0</v>
      </c>
      <c r="F25" s="86">
        <v>0</v>
      </c>
      <c r="G25" s="86">
        <v>0</v>
      </c>
      <c r="H25" s="86">
        <v>1</v>
      </c>
      <c r="I25" s="86">
        <v>1</v>
      </c>
      <c r="J25" s="86">
        <v>1</v>
      </c>
      <c r="K25" s="86">
        <v>1</v>
      </c>
      <c r="L25" s="86">
        <v>0</v>
      </c>
      <c r="M25" s="86">
        <v>0</v>
      </c>
      <c r="N25" s="86">
        <v>0</v>
      </c>
      <c r="O25" s="86">
        <v>0</v>
      </c>
    </row>
    <row r="26" spans="1:16" ht="15.75" customHeight="1" x14ac:dyDescent="0.35">
      <c r="B26" s="29"/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</row>
    <row r="27" spans="1:16" ht="16" customHeight="1" x14ac:dyDescent="0.35">
      <c r="A27" s="30" t="s">
        <v>207</v>
      </c>
      <c r="B27" s="29" t="s">
        <v>171</v>
      </c>
      <c r="C27" s="86">
        <v>0</v>
      </c>
      <c r="D27" s="86">
        <v>0</v>
      </c>
      <c r="E27" s="86">
        <v>0</v>
      </c>
      <c r="F27" s="86">
        <v>0</v>
      </c>
      <c r="G27" s="86">
        <v>0</v>
      </c>
      <c r="H27" s="86">
        <v>0</v>
      </c>
      <c r="I27" s="86">
        <v>0</v>
      </c>
      <c r="J27" s="86">
        <v>0</v>
      </c>
      <c r="K27" s="86">
        <v>0</v>
      </c>
      <c r="L27" s="86">
        <v>1</v>
      </c>
      <c r="M27" s="86">
        <v>0</v>
      </c>
      <c r="N27" s="86">
        <v>0</v>
      </c>
      <c r="O27" s="86">
        <v>0</v>
      </c>
      <c r="P27" s="54"/>
    </row>
    <row r="28" spans="1:16" ht="15.75" customHeight="1" x14ac:dyDescent="0.35">
      <c r="B28" s="70" t="s">
        <v>175</v>
      </c>
      <c r="C28" s="86">
        <v>0</v>
      </c>
      <c r="D28" s="86">
        <v>0</v>
      </c>
      <c r="E28" s="86">
        <v>0</v>
      </c>
      <c r="F28" s="86">
        <v>0</v>
      </c>
      <c r="G28" s="86">
        <v>0</v>
      </c>
      <c r="H28" s="86">
        <v>0</v>
      </c>
      <c r="I28" s="86">
        <v>0</v>
      </c>
      <c r="J28" s="86">
        <v>0</v>
      </c>
      <c r="K28" s="86">
        <v>0</v>
      </c>
      <c r="L28" s="86">
        <v>1</v>
      </c>
      <c r="M28" s="86">
        <v>1</v>
      </c>
      <c r="N28" s="86">
        <v>1</v>
      </c>
      <c r="O28" s="86">
        <v>1</v>
      </c>
    </row>
    <row r="29" spans="1:16" ht="15.75" customHeight="1" x14ac:dyDescent="0.35">
      <c r="A29" s="30"/>
      <c r="B29" s="70" t="s">
        <v>176</v>
      </c>
      <c r="C29" s="86">
        <v>0</v>
      </c>
      <c r="D29" s="86">
        <v>0</v>
      </c>
      <c r="E29" s="86">
        <v>0</v>
      </c>
      <c r="F29" s="86">
        <v>0</v>
      </c>
      <c r="G29" s="86">
        <v>0</v>
      </c>
      <c r="H29" s="86">
        <v>0</v>
      </c>
      <c r="I29" s="86">
        <v>0</v>
      </c>
      <c r="J29" s="86">
        <v>0</v>
      </c>
      <c r="K29" s="86">
        <v>0</v>
      </c>
      <c r="L29" s="86">
        <v>1</v>
      </c>
      <c r="M29" s="86">
        <v>1</v>
      </c>
      <c r="N29" s="86">
        <v>1</v>
      </c>
      <c r="O29" s="86">
        <v>1</v>
      </c>
    </row>
    <row r="30" spans="1:16" ht="15.75" customHeight="1" x14ac:dyDescent="0.35">
      <c r="B30" s="70" t="s">
        <v>177</v>
      </c>
      <c r="C30" s="86">
        <v>0</v>
      </c>
      <c r="D30" s="86">
        <v>0</v>
      </c>
      <c r="E30" s="86">
        <v>0</v>
      </c>
      <c r="F30" s="86">
        <v>0</v>
      </c>
      <c r="G30" s="86">
        <v>0</v>
      </c>
      <c r="H30" s="86">
        <v>0</v>
      </c>
      <c r="I30" s="86">
        <v>0</v>
      </c>
      <c r="J30" s="86">
        <v>0</v>
      </c>
      <c r="K30" s="86">
        <v>0</v>
      </c>
      <c r="L30" s="86">
        <v>1</v>
      </c>
      <c r="M30" s="86">
        <v>1</v>
      </c>
      <c r="N30" s="86">
        <v>1</v>
      </c>
      <c r="O30" s="86">
        <v>1</v>
      </c>
    </row>
    <row r="31" spans="1:16" ht="15.75" customHeight="1" x14ac:dyDescent="0.35">
      <c r="B31" s="70" t="s">
        <v>178</v>
      </c>
      <c r="C31" s="86">
        <v>0</v>
      </c>
      <c r="D31" s="86">
        <v>0</v>
      </c>
      <c r="E31" s="86">
        <v>0</v>
      </c>
      <c r="F31" s="86">
        <v>0</v>
      </c>
      <c r="G31" s="86">
        <v>0</v>
      </c>
      <c r="H31" s="86">
        <v>0</v>
      </c>
      <c r="I31" s="86">
        <v>0</v>
      </c>
      <c r="J31" s="86">
        <v>0</v>
      </c>
      <c r="K31" s="86">
        <v>0</v>
      </c>
      <c r="L31" s="86">
        <v>1</v>
      </c>
      <c r="M31" s="86">
        <v>0</v>
      </c>
      <c r="N31" s="86">
        <v>0</v>
      </c>
      <c r="O31" s="86">
        <v>0</v>
      </c>
    </row>
    <row r="32" spans="1:16" ht="15.75" customHeight="1" x14ac:dyDescent="0.35">
      <c r="B32" s="29"/>
      <c r="C32" s="84"/>
      <c r="D32" s="84"/>
      <c r="E32" s="84"/>
      <c r="F32" s="84"/>
      <c r="G32" s="84"/>
      <c r="H32" s="84"/>
      <c r="I32" s="84"/>
      <c r="J32" s="83"/>
      <c r="K32" s="83"/>
      <c r="L32" s="83"/>
      <c r="M32" s="83"/>
      <c r="N32" s="83"/>
      <c r="O32" s="83"/>
    </row>
    <row r="33" spans="1:15" ht="15.75" customHeight="1" x14ac:dyDescent="0.35">
      <c r="A33" s="30" t="s">
        <v>208</v>
      </c>
      <c r="B33" s="29" t="s">
        <v>172</v>
      </c>
      <c r="C33" s="86">
        <v>1</v>
      </c>
      <c r="D33" s="86">
        <v>0</v>
      </c>
      <c r="E33" s="86">
        <v>1</v>
      </c>
      <c r="F33" s="86">
        <v>1</v>
      </c>
      <c r="G33" s="86">
        <v>1</v>
      </c>
      <c r="H33" s="86">
        <v>1</v>
      </c>
      <c r="I33" s="86">
        <v>1</v>
      </c>
      <c r="J33" s="86">
        <v>1</v>
      </c>
      <c r="K33" s="86">
        <v>1</v>
      </c>
      <c r="L33" s="86">
        <v>1</v>
      </c>
      <c r="M33" s="86">
        <v>1</v>
      </c>
      <c r="N33" s="86">
        <v>1</v>
      </c>
      <c r="O33" s="86">
        <v>1</v>
      </c>
    </row>
    <row r="34" spans="1:15" ht="15.75" customHeight="1" x14ac:dyDescent="0.35">
      <c r="B34" s="29" t="s">
        <v>173</v>
      </c>
      <c r="C34" s="86">
        <v>1</v>
      </c>
      <c r="D34" s="86">
        <v>0</v>
      </c>
      <c r="E34" s="86">
        <v>1</v>
      </c>
      <c r="F34" s="86">
        <v>1</v>
      </c>
      <c r="G34" s="86">
        <v>1</v>
      </c>
      <c r="H34" s="86">
        <v>1</v>
      </c>
      <c r="I34" s="86">
        <v>1</v>
      </c>
      <c r="J34" s="86">
        <v>1</v>
      </c>
      <c r="K34" s="86">
        <v>1</v>
      </c>
      <c r="L34" s="86">
        <v>1</v>
      </c>
      <c r="M34" s="86">
        <v>1</v>
      </c>
      <c r="N34" s="86">
        <v>1</v>
      </c>
      <c r="O34" s="86">
        <v>1</v>
      </c>
    </row>
    <row r="35" spans="1:15" ht="15.75" customHeight="1" x14ac:dyDescent="0.35">
      <c r="B35" s="29" t="s">
        <v>174</v>
      </c>
      <c r="C35" s="86">
        <v>1</v>
      </c>
      <c r="D35" s="86">
        <v>0</v>
      </c>
      <c r="E35" s="86">
        <v>1</v>
      </c>
      <c r="F35" s="86">
        <v>1</v>
      </c>
      <c r="G35" s="86">
        <v>1</v>
      </c>
      <c r="H35" s="86">
        <v>1</v>
      </c>
      <c r="I35" s="86">
        <v>1</v>
      </c>
      <c r="J35" s="86">
        <v>1</v>
      </c>
      <c r="K35" s="86">
        <v>1</v>
      </c>
      <c r="L35" s="86">
        <v>1</v>
      </c>
      <c r="M35" s="86">
        <v>1</v>
      </c>
      <c r="N35" s="86">
        <v>1</v>
      </c>
      <c r="O35" s="86">
        <v>1</v>
      </c>
    </row>
    <row r="36" spans="1:15" ht="15.75" customHeight="1" x14ac:dyDescent="0.35">
      <c r="B36" s="29" t="s">
        <v>182</v>
      </c>
      <c r="C36" s="86">
        <v>1</v>
      </c>
      <c r="D36" s="86">
        <v>0</v>
      </c>
      <c r="E36" s="86">
        <v>1</v>
      </c>
      <c r="F36" s="86">
        <v>1</v>
      </c>
      <c r="G36" s="86">
        <v>1</v>
      </c>
      <c r="H36" s="86">
        <v>1</v>
      </c>
      <c r="I36" s="86">
        <v>1</v>
      </c>
      <c r="J36" s="86">
        <v>1</v>
      </c>
      <c r="K36" s="86">
        <v>1</v>
      </c>
      <c r="L36" s="86">
        <v>1</v>
      </c>
      <c r="M36" s="86">
        <v>1</v>
      </c>
      <c r="N36" s="86">
        <v>1</v>
      </c>
      <c r="O36" s="86">
        <v>1</v>
      </c>
    </row>
    <row r="37" spans="1:15" ht="15.75" customHeight="1" x14ac:dyDescent="0.35">
      <c r="B37" s="29" t="s">
        <v>185</v>
      </c>
      <c r="C37" s="86">
        <v>1</v>
      </c>
      <c r="D37" s="86">
        <v>1</v>
      </c>
      <c r="E37" s="86">
        <v>1</v>
      </c>
      <c r="F37" s="86">
        <v>1</v>
      </c>
      <c r="G37" s="86">
        <v>1</v>
      </c>
      <c r="H37" s="86">
        <v>1</v>
      </c>
      <c r="I37" s="86">
        <v>1</v>
      </c>
      <c r="J37" s="86">
        <v>1</v>
      </c>
      <c r="K37" s="86">
        <v>1</v>
      </c>
      <c r="L37" s="86">
        <v>1</v>
      </c>
      <c r="M37" s="86">
        <v>1</v>
      </c>
      <c r="N37" s="86">
        <v>1</v>
      </c>
      <c r="O37" s="86">
        <v>1</v>
      </c>
    </row>
    <row r="38" spans="1:15" ht="15.75" customHeight="1" x14ac:dyDescent="0.35">
      <c r="B38" s="29" t="s">
        <v>194</v>
      </c>
      <c r="C38" s="86">
        <v>1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86">
        <v>1</v>
      </c>
      <c r="J38" s="86">
        <v>1</v>
      </c>
      <c r="K38" s="86">
        <v>1</v>
      </c>
      <c r="L38" s="86">
        <v>1</v>
      </c>
      <c r="M38" s="86">
        <v>1</v>
      </c>
      <c r="N38" s="86">
        <v>1</v>
      </c>
      <c r="O38" s="86">
        <v>1</v>
      </c>
    </row>
    <row r="39" spans="1:15" ht="15.75" customHeight="1" x14ac:dyDescent="0.35">
      <c r="B39" s="29" t="s">
        <v>195</v>
      </c>
      <c r="C39" s="86">
        <v>1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86">
        <v>1</v>
      </c>
      <c r="J39" s="86">
        <v>1</v>
      </c>
      <c r="K39" s="86">
        <v>1</v>
      </c>
      <c r="L39" s="86">
        <v>1</v>
      </c>
      <c r="M39" s="86">
        <v>1</v>
      </c>
      <c r="N39" s="86">
        <v>1</v>
      </c>
      <c r="O39" s="86">
        <v>1</v>
      </c>
    </row>
    <row r="40" spans="1:15" ht="15.75" customHeight="1" x14ac:dyDescent="0.35">
      <c r="B40" s="29" t="s">
        <v>196</v>
      </c>
      <c r="C40" s="86">
        <v>1</v>
      </c>
      <c r="D40" s="86">
        <v>1</v>
      </c>
      <c r="E40" s="86">
        <v>1</v>
      </c>
      <c r="F40" s="86">
        <v>1</v>
      </c>
      <c r="G40" s="86">
        <v>1</v>
      </c>
      <c r="H40" s="86">
        <v>1</v>
      </c>
      <c r="I40" s="86">
        <v>1</v>
      </c>
      <c r="J40" s="86">
        <v>1</v>
      </c>
      <c r="K40" s="86">
        <v>1</v>
      </c>
      <c r="L40" s="86">
        <v>1</v>
      </c>
      <c r="M40" s="86">
        <v>1</v>
      </c>
      <c r="N40" s="86">
        <v>1</v>
      </c>
      <c r="O40" s="86">
        <v>1</v>
      </c>
    </row>
    <row r="41" spans="1:15" ht="15.75" customHeight="1" x14ac:dyDescent="0.35">
      <c r="B41" s="29" t="s">
        <v>197</v>
      </c>
      <c r="C41" s="86">
        <v>1</v>
      </c>
      <c r="D41" s="86">
        <v>1</v>
      </c>
      <c r="E41" s="86">
        <v>1</v>
      </c>
      <c r="F41" s="86">
        <v>1</v>
      </c>
      <c r="G41" s="86">
        <v>1</v>
      </c>
      <c r="H41" s="86">
        <v>1</v>
      </c>
      <c r="I41" s="86">
        <v>1</v>
      </c>
      <c r="J41" s="86">
        <v>1</v>
      </c>
      <c r="K41" s="86">
        <v>1</v>
      </c>
      <c r="L41" s="86">
        <v>1</v>
      </c>
      <c r="M41" s="86">
        <v>1</v>
      </c>
      <c r="N41" s="86">
        <v>1</v>
      </c>
      <c r="O41" s="86">
        <v>1</v>
      </c>
    </row>
    <row r="42" spans="1:15" ht="15" customHeight="1" x14ac:dyDescent="0.35">
      <c r="B42" s="29" t="s">
        <v>198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86">
        <v>1</v>
      </c>
      <c r="J42" s="86">
        <v>1</v>
      </c>
      <c r="K42" s="86">
        <v>1</v>
      </c>
      <c r="L42" s="86">
        <v>1</v>
      </c>
      <c r="M42" s="86">
        <v>1</v>
      </c>
      <c r="N42" s="86">
        <v>1</v>
      </c>
      <c r="O42" s="86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156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29" t="s">
        <v>166</v>
      </c>
      <c r="B2" s="86"/>
      <c r="C2" s="86"/>
      <c r="D2" s="86"/>
      <c r="E2" s="86"/>
      <c r="F2" s="86"/>
      <c r="G2" s="86"/>
      <c r="H2" s="86"/>
      <c r="I2" s="86" t="s">
        <v>151</v>
      </c>
      <c r="J2" s="86"/>
      <c r="K2" s="86"/>
    </row>
    <row r="3" spans="1:11" x14ac:dyDescent="0.25">
      <c r="A3" s="29" t="s">
        <v>168</v>
      </c>
      <c r="B3" s="86"/>
      <c r="C3" s="86"/>
      <c r="D3" s="86"/>
      <c r="E3" s="86"/>
      <c r="F3" s="86"/>
      <c r="G3" s="86"/>
      <c r="H3" s="86" t="s">
        <v>151</v>
      </c>
      <c r="I3" s="86"/>
      <c r="J3" s="86"/>
      <c r="K3" s="86"/>
    </row>
    <row r="4" spans="1:11" x14ac:dyDescent="0.25">
      <c r="A4" s="29" t="s">
        <v>169</v>
      </c>
      <c r="B4" s="86"/>
      <c r="C4" s="86"/>
      <c r="D4" s="86" t="s">
        <v>151</v>
      </c>
      <c r="E4" s="86"/>
      <c r="F4" s="86"/>
      <c r="G4" s="86"/>
      <c r="H4" s="86"/>
      <c r="I4" s="86"/>
      <c r="J4" s="86"/>
      <c r="K4" s="86"/>
    </row>
    <row r="5" spans="1:11" x14ac:dyDescent="0.25">
      <c r="A5" s="29" t="s">
        <v>170</v>
      </c>
      <c r="B5" s="86"/>
      <c r="C5" s="86" t="s">
        <v>151</v>
      </c>
      <c r="D5" s="86"/>
      <c r="E5" s="86"/>
      <c r="F5" s="86"/>
      <c r="G5" s="86"/>
      <c r="H5" s="86"/>
      <c r="I5" s="86"/>
      <c r="J5" s="86"/>
      <c r="K5" s="86"/>
    </row>
    <row r="6" spans="1:11" x14ac:dyDescent="0.25">
      <c r="A6" s="29" t="s">
        <v>171</v>
      </c>
      <c r="B6" s="86"/>
      <c r="C6" s="86"/>
      <c r="D6" s="86"/>
      <c r="E6" s="86"/>
      <c r="F6" s="86"/>
      <c r="G6" s="86"/>
      <c r="H6" s="86"/>
      <c r="I6" s="86"/>
      <c r="J6" s="86" t="s">
        <v>151</v>
      </c>
      <c r="K6" s="86" t="s">
        <v>151</v>
      </c>
    </row>
    <row r="7" spans="1:11" x14ac:dyDescent="0.25">
      <c r="A7" s="29" t="s">
        <v>172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/>
      <c r="J7" s="86"/>
      <c r="K7" s="86"/>
    </row>
    <row r="8" spans="1:11" x14ac:dyDescent="0.25">
      <c r="A8" s="29" t="s">
        <v>173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/>
      <c r="J8" s="86"/>
      <c r="K8" s="86"/>
    </row>
    <row r="9" spans="1:11" x14ac:dyDescent="0.25">
      <c r="A9" s="29" t="s">
        <v>174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/>
      <c r="J9" s="86"/>
      <c r="K9" s="86"/>
    </row>
    <row r="10" spans="1:11" x14ac:dyDescent="0.25">
      <c r="A10" s="70" t="s">
        <v>175</v>
      </c>
      <c r="B10" s="86"/>
      <c r="C10" s="86" t="s">
        <v>151</v>
      </c>
      <c r="D10" s="86"/>
      <c r="E10" s="86"/>
      <c r="F10" s="86"/>
      <c r="G10" s="86"/>
      <c r="H10" s="86"/>
      <c r="I10" s="86"/>
      <c r="J10" s="86"/>
      <c r="K10" s="86"/>
    </row>
    <row r="11" spans="1:11" x14ac:dyDescent="0.25">
      <c r="A11" s="70" t="s">
        <v>176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/>
      <c r="K11" s="86"/>
    </row>
    <row r="12" spans="1:11" x14ac:dyDescent="0.25">
      <c r="A12" s="70" t="s">
        <v>177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/>
    </row>
    <row r="13" spans="1:11" x14ac:dyDescent="0.25">
      <c r="A13" s="70" t="s">
        <v>178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/>
    </row>
    <row r="14" spans="1:11" x14ac:dyDescent="0.25">
      <c r="A14" s="74" t="s">
        <v>179</v>
      </c>
      <c r="B14" s="86"/>
      <c r="C14" s="86" t="s">
        <v>151</v>
      </c>
      <c r="D14" s="86"/>
      <c r="E14" s="86"/>
      <c r="F14" s="86"/>
      <c r="G14" s="86"/>
      <c r="H14" s="86"/>
      <c r="I14" s="86" t="s">
        <v>151</v>
      </c>
      <c r="J14" s="86"/>
      <c r="K14" s="86"/>
    </row>
    <row r="15" spans="1:11" x14ac:dyDescent="0.25">
      <c r="A15" s="74" t="s">
        <v>180</v>
      </c>
      <c r="B15" s="86"/>
      <c r="C15" s="86" t="s">
        <v>151</v>
      </c>
      <c r="D15" s="86"/>
      <c r="E15" s="86"/>
      <c r="F15" s="86"/>
      <c r="G15" s="86"/>
      <c r="H15" s="86"/>
      <c r="I15" s="86" t="s">
        <v>151</v>
      </c>
      <c r="J15" s="86"/>
      <c r="K15" s="86"/>
    </row>
    <row r="16" spans="1:11" x14ac:dyDescent="0.25">
      <c r="A16" s="29" t="s">
        <v>181</v>
      </c>
      <c r="B16" s="86"/>
      <c r="C16" s="86" t="s">
        <v>151</v>
      </c>
      <c r="D16" s="86"/>
      <c r="E16" s="86"/>
      <c r="F16" s="86"/>
      <c r="G16" s="86"/>
      <c r="H16" s="86" t="s">
        <v>151</v>
      </c>
      <c r="I16" s="86" t="s">
        <v>151</v>
      </c>
      <c r="J16" s="86"/>
      <c r="K16" s="86"/>
    </row>
    <row r="17" spans="1:11" x14ac:dyDescent="0.25">
      <c r="A17" s="29" t="s">
        <v>182</v>
      </c>
      <c r="B17" s="86"/>
      <c r="C17" s="86" t="s">
        <v>151</v>
      </c>
      <c r="D17" s="86"/>
      <c r="E17" s="86"/>
      <c r="F17" s="86"/>
      <c r="G17" s="86"/>
      <c r="H17" s="86"/>
      <c r="I17" s="86"/>
      <c r="J17" s="86"/>
      <c r="K17" s="86"/>
    </row>
    <row r="18" spans="1:11" x14ac:dyDescent="0.25">
      <c r="A18" s="29" t="s">
        <v>148</v>
      </c>
      <c r="B18" s="86" t="s">
        <v>151</v>
      </c>
      <c r="C18" s="86"/>
      <c r="D18" s="86"/>
      <c r="E18" s="86"/>
      <c r="F18" s="86" t="s">
        <v>151</v>
      </c>
      <c r="G18" s="86"/>
      <c r="H18" s="86"/>
      <c r="I18" s="86"/>
      <c r="J18" s="86"/>
      <c r="K18" s="86"/>
    </row>
    <row r="19" spans="1:11" x14ac:dyDescent="0.25">
      <c r="A19" s="29" t="s">
        <v>150</v>
      </c>
      <c r="B19" s="86" t="s">
        <v>151</v>
      </c>
      <c r="C19" s="86"/>
      <c r="D19" s="86"/>
      <c r="E19" s="86"/>
      <c r="F19" s="86" t="s">
        <v>151</v>
      </c>
      <c r="G19" s="86"/>
      <c r="H19" s="86"/>
      <c r="I19" s="86"/>
      <c r="J19" s="86"/>
      <c r="K19" s="86"/>
    </row>
    <row r="20" spans="1:11" x14ac:dyDescent="0.25">
      <c r="A20" s="29" t="s">
        <v>152</v>
      </c>
      <c r="B20" s="86" t="s">
        <v>151</v>
      </c>
      <c r="C20" s="86"/>
      <c r="D20" s="86"/>
      <c r="E20" s="86"/>
      <c r="F20" s="86" t="s">
        <v>151</v>
      </c>
      <c r="G20" s="86"/>
      <c r="H20" s="86"/>
      <c r="I20" s="86"/>
      <c r="J20" s="86"/>
      <c r="K20" s="86"/>
    </row>
    <row r="21" spans="1:11" x14ac:dyDescent="0.25">
      <c r="A21" s="29" t="s">
        <v>183</v>
      </c>
      <c r="B21" s="86"/>
      <c r="C21" s="86"/>
      <c r="D21" s="86"/>
      <c r="E21" s="86"/>
      <c r="F21" s="86"/>
      <c r="G21" s="86"/>
      <c r="H21" s="86" t="s">
        <v>151</v>
      </c>
      <c r="I21" s="86" t="s">
        <v>151</v>
      </c>
      <c r="J21" s="86"/>
      <c r="K21" s="86"/>
    </row>
    <row r="22" spans="1:11" x14ac:dyDescent="0.25">
      <c r="A22" s="29" t="s">
        <v>184</v>
      </c>
      <c r="B22" s="86" t="s">
        <v>151</v>
      </c>
      <c r="C22" s="86" t="s">
        <v>151</v>
      </c>
      <c r="D22" s="86" t="s">
        <v>151</v>
      </c>
      <c r="E22" s="86"/>
      <c r="F22" s="86"/>
      <c r="G22" s="86"/>
      <c r="H22" s="86"/>
      <c r="I22" s="86"/>
      <c r="J22" s="86"/>
      <c r="K22" s="86"/>
    </row>
    <row r="23" spans="1:11" x14ac:dyDescent="0.25">
      <c r="A23" s="29" t="s">
        <v>185</v>
      </c>
      <c r="B23" s="86"/>
      <c r="C23" s="86" t="s">
        <v>151</v>
      </c>
      <c r="D23" s="86"/>
      <c r="E23" s="86"/>
      <c r="F23" s="86"/>
      <c r="G23" s="86"/>
      <c r="H23" s="86"/>
      <c r="I23" s="86" t="s">
        <v>151</v>
      </c>
      <c r="J23" s="86"/>
      <c r="K23" s="86"/>
    </row>
    <row r="24" spans="1:11" x14ac:dyDescent="0.25">
      <c r="A24" s="29" t="s">
        <v>186</v>
      </c>
      <c r="B24" s="86"/>
      <c r="C24" s="86"/>
      <c r="D24" s="86"/>
      <c r="E24" s="86"/>
      <c r="F24" s="86"/>
      <c r="G24" s="86"/>
      <c r="H24" s="86" t="s">
        <v>151</v>
      </c>
      <c r="I24" s="86"/>
      <c r="J24" s="86"/>
      <c r="K24" s="86"/>
    </row>
    <row r="25" spans="1:11" x14ac:dyDescent="0.25">
      <c r="A25" s="29" t="s">
        <v>187</v>
      </c>
      <c r="B25" s="86"/>
      <c r="C25" s="86"/>
      <c r="D25" s="86"/>
      <c r="E25" s="86"/>
      <c r="F25" s="86"/>
      <c r="G25" s="86"/>
      <c r="H25" s="86" t="s">
        <v>151</v>
      </c>
      <c r="I25" s="86"/>
      <c r="J25" s="86"/>
      <c r="K25" s="86"/>
    </row>
    <row r="26" spans="1:11" x14ac:dyDescent="0.25">
      <c r="A26" s="29" t="s">
        <v>188</v>
      </c>
      <c r="B26" s="86"/>
      <c r="C26" s="86" t="s">
        <v>151</v>
      </c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29" t="s">
        <v>189</v>
      </c>
      <c r="B27" s="86"/>
      <c r="C27" s="86" t="s">
        <v>151</v>
      </c>
      <c r="D27" s="86"/>
      <c r="E27" s="86"/>
      <c r="F27" s="86"/>
      <c r="G27" s="86"/>
      <c r="H27" s="86"/>
      <c r="I27" s="86" t="s">
        <v>151</v>
      </c>
      <c r="J27" s="86"/>
      <c r="K27" s="86"/>
    </row>
    <row r="28" spans="1:11" x14ac:dyDescent="0.25">
      <c r="A28" s="29" t="s">
        <v>190</v>
      </c>
      <c r="B28" s="86"/>
      <c r="C28" s="86"/>
      <c r="D28" s="86"/>
      <c r="E28" s="86"/>
      <c r="F28" s="86"/>
      <c r="G28" s="86"/>
      <c r="H28" s="86" t="s">
        <v>151</v>
      </c>
      <c r="I28" s="86"/>
      <c r="J28" s="86"/>
      <c r="K28" s="86"/>
    </row>
    <row r="29" spans="1:11" x14ac:dyDescent="0.25">
      <c r="A29" s="29" t="s">
        <v>191</v>
      </c>
      <c r="B29" s="86" t="s">
        <v>151</v>
      </c>
      <c r="C29" s="86"/>
      <c r="D29" s="86" t="s">
        <v>151</v>
      </c>
      <c r="E29" s="86"/>
      <c r="F29" s="86"/>
      <c r="G29" s="86"/>
      <c r="H29" s="86"/>
      <c r="I29" s="86"/>
      <c r="J29" s="86"/>
      <c r="K29" s="86"/>
    </row>
    <row r="30" spans="1:11" x14ac:dyDescent="0.25">
      <c r="A30" s="29" t="s">
        <v>192</v>
      </c>
      <c r="B30" s="86" t="s">
        <v>151</v>
      </c>
      <c r="C30" s="86" t="s">
        <v>151</v>
      </c>
      <c r="D30" s="86" t="s">
        <v>151</v>
      </c>
      <c r="E30" s="86"/>
      <c r="F30" s="86"/>
      <c r="G30" s="86"/>
      <c r="H30" s="86"/>
      <c r="I30" s="86"/>
      <c r="J30" s="86"/>
      <c r="K30" s="86"/>
    </row>
    <row r="31" spans="1:11" x14ac:dyDescent="0.25">
      <c r="A31" s="29" t="s">
        <v>157</v>
      </c>
      <c r="B31" s="86"/>
      <c r="C31" s="86"/>
      <c r="D31" s="86"/>
      <c r="E31" s="86" t="s">
        <v>151</v>
      </c>
      <c r="F31" s="86"/>
      <c r="G31" s="86"/>
      <c r="H31" s="86"/>
      <c r="I31" s="86"/>
      <c r="J31" s="86"/>
      <c r="K31" s="86"/>
    </row>
    <row r="32" spans="1:11" x14ac:dyDescent="0.25">
      <c r="A32" s="29" t="s">
        <v>193</v>
      </c>
      <c r="B32" s="86"/>
      <c r="C32" s="86"/>
      <c r="D32" s="86"/>
      <c r="E32" s="86"/>
      <c r="F32" s="86"/>
      <c r="G32" s="86" t="s">
        <v>151</v>
      </c>
      <c r="H32" s="86" t="s">
        <v>151</v>
      </c>
      <c r="I32" s="86"/>
      <c r="J32" s="86"/>
      <c r="K32" s="86"/>
    </row>
    <row r="33" spans="1:11" x14ac:dyDescent="0.25">
      <c r="A33" s="29" t="s">
        <v>194</v>
      </c>
      <c r="B33" s="86"/>
      <c r="C33" s="86"/>
      <c r="D33" s="86"/>
      <c r="E33" s="86"/>
      <c r="F33" s="86"/>
      <c r="G33" s="86" t="s">
        <v>151</v>
      </c>
      <c r="H33" s="86" t="s">
        <v>151</v>
      </c>
      <c r="I33" s="86"/>
      <c r="J33" s="86"/>
      <c r="K33" s="86"/>
    </row>
    <row r="34" spans="1:11" x14ac:dyDescent="0.25">
      <c r="A34" s="29" t="s">
        <v>195</v>
      </c>
      <c r="B34" s="86"/>
      <c r="C34" s="86"/>
      <c r="D34" s="86"/>
      <c r="E34" s="86"/>
      <c r="F34" s="86"/>
      <c r="G34" s="86" t="s">
        <v>151</v>
      </c>
      <c r="H34" s="86" t="s">
        <v>151</v>
      </c>
      <c r="I34" s="86"/>
      <c r="J34" s="86"/>
      <c r="K34" s="86"/>
    </row>
    <row r="35" spans="1:11" x14ac:dyDescent="0.25">
      <c r="A35" s="29" t="s">
        <v>196</v>
      </c>
      <c r="B35" s="86"/>
      <c r="C35" s="86"/>
      <c r="D35" s="86"/>
      <c r="E35" s="86"/>
      <c r="F35" s="86"/>
      <c r="G35" s="86" t="s">
        <v>151</v>
      </c>
      <c r="H35" s="86" t="s">
        <v>151</v>
      </c>
      <c r="I35" s="86"/>
      <c r="J35" s="86"/>
      <c r="K35" s="86"/>
    </row>
    <row r="36" spans="1:11" x14ac:dyDescent="0.25">
      <c r="A36" s="29" t="s">
        <v>197</v>
      </c>
      <c r="B36" s="86"/>
      <c r="C36" s="86"/>
      <c r="D36" s="86"/>
      <c r="E36" s="86"/>
      <c r="F36" s="86"/>
      <c r="G36" s="86" t="s">
        <v>151</v>
      </c>
      <c r="H36" s="86" t="s">
        <v>151</v>
      </c>
      <c r="I36" s="86"/>
      <c r="J36" s="86"/>
      <c r="K36" s="86"/>
    </row>
    <row r="37" spans="1:11" x14ac:dyDescent="0.25">
      <c r="A37" s="29" t="s">
        <v>198</v>
      </c>
      <c r="B37" s="86"/>
      <c r="C37" s="86"/>
      <c r="D37" s="86"/>
      <c r="E37" s="86"/>
      <c r="F37" s="86"/>
      <c r="G37" s="86" t="s">
        <v>151</v>
      </c>
      <c r="H37" s="86" t="s">
        <v>151</v>
      </c>
      <c r="I37" s="86"/>
      <c r="J37" s="86"/>
      <c r="K37" s="86"/>
    </row>
    <row r="38" spans="1:11" x14ac:dyDescent="0.25">
      <c r="A38" s="29" t="s">
        <v>199</v>
      </c>
      <c r="B38" s="86"/>
      <c r="C38" s="86"/>
      <c r="D38" s="86"/>
      <c r="E38" s="86"/>
      <c r="F38" s="86"/>
      <c r="G38" s="86"/>
      <c r="H38" s="86" t="s">
        <v>151</v>
      </c>
      <c r="I38" s="86"/>
      <c r="J38" s="86"/>
      <c r="K38" s="86"/>
    </row>
    <row r="39" spans="1:11" x14ac:dyDescent="0.25">
      <c r="A39" s="29" t="s">
        <v>200</v>
      </c>
      <c r="B39" s="86" t="s">
        <v>151</v>
      </c>
      <c r="C39" s="86"/>
      <c r="D39" s="86"/>
      <c r="E39" s="86"/>
      <c r="F39" s="86"/>
      <c r="G39" s="86" t="s">
        <v>151</v>
      </c>
      <c r="H39" s="86" t="s">
        <v>151</v>
      </c>
      <c r="I39" s="86"/>
      <c r="J39" s="86"/>
      <c r="K39" s="86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6" bestFit="1" customWidth="1"/>
    <col min="2" max="2" width="8.6328125" style="66" bestFit="1" customWidth="1"/>
    <col min="3" max="3" width="8.90625" style="66" bestFit="1" customWidth="1"/>
    <col min="4" max="4" width="18.36328125" style="66" bestFit="1" customWidth="1"/>
    <col min="5" max="5" width="17.453125" style="66" bestFit="1" customWidth="1"/>
    <col min="6" max="6" width="13.54296875" style="66" bestFit="1" customWidth="1"/>
    <col min="7" max="7" width="9.81640625" style="66" bestFit="1" customWidth="1"/>
    <col min="8" max="8" width="8.90625" style="66" bestFit="1" customWidth="1"/>
    <col min="9" max="9" width="14.81640625" style="66" bestFit="1" customWidth="1"/>
    <col min="10" max="10" width="15.36328125" style="66" bestFit="1" customWidth="1"/>
    <col min="11" max="11" width="12.81640625" style="66" customWidth="1"/>
    <col min="12" max="16384" width="12.81640625" style="66"/>
  </cols>
  <sheetData>
    <row r="1" spans="1:11" ht="13" customHeight="1" x14ac:dyDescent="0.3">
      <c r="A1" s="56" t="s">
        <v>230</v>
      </c>
      <c r="B1" s="66" t="s">
        <v>225</v>
      </c>
      <c r="C1" s="66" t="s">
        <v>111</v>
      </c>
      <c r="D1" s="66" t="s">
        <v>226</v>
      </c>
      <c r="E1" s="66" t="s">
        <v>227</v>
      </c>
      <c r="F1" s="66" t="s">
        <v>118</v>
      </c>
      <c r="G1" s="66" t="s">
        <v>81</v>
      </c>
      <c r="H1" s="66" t="s">
        <v>32</v>
      </c>
      <c r="I1" s="66" t="s">
        <v>228</v>
      </c>
      <c r="J1" s="66" t="s">
        <v>25</v>
      </c>
      <c r="K1" s="66" t="s">
        <v>229</v>
      </c>
    </row>
    <row r="2" spans="1:11" x14ac:dyDescent="0.25">
      <c r="A2" s="66" t="s">
        <v>67</v>
      </c>
      <c r="B2" s="86" t="s">
        <v>151</v>
      </c>
      <c r="C2" s="86" t="s">
        <v>151</v>
      </c>
      <c r="D2" s="86" t="s">
        <v>151</v>
      </c>
      <c r="E2" s="86" t="s">
        <v>151</v>
      </c>
      <c r="F2" s="86" t="s">
        <v>151</v>
      </c>
      <c r="G2" s="86" t="s">
        <v>151</v>
      </c>
      <c r="H2" s="86" t="s">
        <v>151</v>
      </c>
      <c r="I2" s="86"/>
      <c r="J2" s="86"/>
      <c r="K2" s="86"/>
    </row>
    <row r="3" spans="1:11" x14ac:dyDescent="0.25">
      <c r="A3" s="66" t="s">
        <v>77</v>
      </c>
      <c r="B3" s="86" t="s">
        <v>151</v>
      </c>
      <c r="C3" s="86" t="s">
        <v>151</v>
      </c>
      <c r="D3" s="86" t="s">
        <v>151</v>
      </c>
      <c r="E3" s="86" t="s">
        <v>151</v>
      </c>
      <c r="F3" s="86" t="s">
        <v>151</v>
      </c>
      <c r="G3" s="86" t="s">
        <v>151</v>
      </c>
      <c r="H3" s="86" t="s">
        <v>151</v>
      </c>
      <c r="I3" s="86"/>
      <c r="J3" s="86"/>
      <c r="K3" s="86"/>
    </row>
    <row r="4" spans="1:11" x14ac:dyDescent="0.25">
      <c r="A4" s="66" t="s">
        <v>78</v>
      </c>
      <c r="B4" s="86" t="s">
        <v>151</v>
      </c>
      <c r="C4" s="86" t="s">
        <v>151</v>
      </c>
      <c r="D4" s="86" t="s">
        <v>151</v>
      </c>
      <c r="E4" s="86" t="s">
        <v>151</v>
      </c>
      <c r="F4" s="86" t="s">
        <v>151</v>
      </c>
      <c r="G4" s="86" t="s">
        <v>151</v>
      </c>
      <c r="H4" s="86" t="s">
        <v>151</v>
      </c>
      <c r="I4" s="86"/>
      <c r="J4" s="86"/>
      <c r="K4" s="86"/>
    </row>
    <row r="5" spans="1:11" x14ac:dyDescent="0.25">
      <c r="A5" s="66" t="s">
        <v>79</v>
      </c>
      <c r="B5" s="86" t="s">
        <v>151</v>
      </c>
      <c r="C5" s="86" t="s">
        <v>151</v>
      </c>
      <c r="D5" s="86" t="s">
        <v>151</v>
      </c>
      <c r="E5" s="86" t="s">
        <v>151</v>
      </c>
      <c r="F5" s="86" t="s">
        <v>151</v>
      </c>
      <c r="G5" s="86" t="s">
        <v>151</v>
      </c>
      <c r="H5" s="86" t="s">
        <v>151</v>
      </c>
      <c r="I5" s="86"/>
      <c r="J5" s="86"/>
      <c r="K5" s="86"/>
    </row>
    <row r="6" spans="1:11" x14ac:dyDescent="0.25">
      <c r="A6" s="66" t="s">
        <v>80</v>
      </c>
      <c r="B6" s="86" t="s">
        <v>151</v>
      </c>
      <c r="C6" s="86" t="s">
        <v>151</v>
      </c>
      <c r="D6" s="86" t="s">
        <v>151</v>
      </c>
      <c r="E6" s="86" t="s">
        <v>151</v>
      </c>
      <c r="F6" s="86" t="s">
        <v>151</v>
      </c>
      <c r="G6" s="86" t="s">
        <v>151</v>
      </c>
      <c r="H6" s="86" t="s">
        <v>151</v>
      </c>
      <c r="I6" s="86"/>
      <c r="J6" s="86"/>
      <c r="K6" s="86"/>
    </row>
    <row r="7" spans="1:11" x14ac:dyDescent="0.25">
      <c r="A7" s="66" t="s">
        <v>112</v>
      </c>
      <c r="B7" s="86"/>
      <c r="C7" s="86" t="s">
        <v>151</v>
      </c>
      <c r="D7" s="86"/>
      <c r="E7" s="86"/>
      <c r="F7" s="86"/>
      <c r="G7" s="86"/>
      <c r="H7" s="86" t="s">
        <v>151</v>
      </c>
      <c r="I7" s="86" t="s">
        <v>151</v>
      </c>
      <c r="J7" s="86"/>
      <c r="K7" s="86"/>
    </row>
    <row r="8" spans="1:11" x14ac:dyDescent="0.25">
      <c r="A8" s="66" t="s">
        <v>113</v>
      </c>
      <c r="B8" s="86"/>
      <c r="C8" s="86" t="s">
        <v>151</v>
      </c>
      <c r="D8" s="86"/>
      <c r="E8" s="86"/>
      <c r="F8" s="86"/>
      <c r="G8" s="86"/>
      <c r="H8" s="86" t="s">
        <v>151</v>
      </c>
      <c r="I8" s="86" t="s">
        <v>151</v>
      </c>
      <c r="J8" s="86"/>
      <c r="K8" s="86"/>
    </row>
    <row r="9" spans="1:11" x14ac:dyDescent="0.25">
      <c r="A9" s="66" t="s">
        <v>114</v>
      </c>
      <c r="B9" s="86"/>
      <c r="C9" s="86" t="s">
        <v>151</v>
      </c>
      <c r="D9" s="86"/>
      <c r="E9" s="86"/>
      <c r="F9" s="86"/>
      <c r="G9" s="86"/>
      <c r="H9" s="86" t="s">
        <v>151</v>
      </c>
      <c r="I9" s="86" t="s">
        <v>151</v>
      </c>
      <c r="J9" s="86"/>
      <c r="K9" s="86"/>
    </row>
    <row r="10" spans="1:11" x14ac:dyDescent="0.25">
      <c r="A10" s="66" t="s">
        <v>115</v>
      </c>
      <c r="B10" s="86"/>
      <c r="C10" s="86" t="s">
        <v>151</v>
      </c>
      <c r="D10" s="86"/>
      <c r="E10" s="86"/>
      <c r="F10" s="86"/>
      <c r="G10" s="86"/>
      <c r="H10" s="86" t="s">
        <v>151</v>
      </c>
      <c r="I10" s="86" t="s">
        <v>151</v>
      </c>
      <c r="J10" s="86"/>
      <c r="K10" s="86"/>
    </row>
    <row r="11" spans="1:11" x14ac:dyDescent="0.25">
      <c r="A11" s="66" t="s">
        <v>58</v>
      </c>
      <c r="B11" s="86"/>
      <c r="C11" s="86" t="s">
        <v>151</v>
      </c>
      <c r="D11" s="86"/>
      <c r="E11" s="86"/>
      <c r="F11" s="86"/>
      <c r="G11" s="86"/>
      <c r="H11" s="86"/>
      <c r="I11" s="86"/>
      <c r="J11" s="86" t="s">
        <v>151</v>
      </c>
      <c r="K11" s="86" t="s">
        <v>151</v>
      </c>
    </row>
    <row r="12" spans="1:11" x14ac:dyDescent="0.25">
      <c r="A12" s="66" t="s">
        <v>59</v>
      </c>
      <c r="B12" s="86"/>
      <c r="C12" s="86" t="s">
        <v>151</v>
      </c>
      <c r="D12" s="86"/>
      <c r="E12" s="86"/>
      <c r="F12" s="86"/>
      <c r="G12" s="86"/>
      <c r="H12" s="86"/>
      <c r="I12" s="86"/>
      <c r="J12" s="86"/>
      <c r="K12" s="86" t="s">
        <v>151</v>
      </c>
    </row>
    <row r="13" spans="1:11" x14ac:dyDescent="0.25">
      <c r="A13" s="66" t="s">
        <v>60</v>
      </c>
      <c r="B13" s="86"/>
      <c r="C13" s="86" t="s">
        <v>151</v>
      </c>
      <c r="D13" s="86"/>
      <c r="E13" s="86"/>
      <c r="F13" s="86"/>
      <c r="G13" s="86"/>
      <c r="H13" s="86"/>
      <c r="I13" s="86"/>
      <c r="J13" s="86"/>
      <c r="K13" s="86" t="s">
        <v>151</v>
      </c>
    </row>
    <row r="14" spans="1:11" x14ac:dyDescent="0.25">
      <c r="A14" s="66" t="s">
        <v>61</v>
      </c>
      <c r="B14" s="86"/>
      <c r="C14" s="86" t="s">
        <v>151</v>
      </c>
      <c r="D14" s="86"/>
      <c r="E14" s="86"/>
      <c r="F14" s="86"/>
      <c r="G14" s="86"/>
      <c r="H14" s="86"/>
      <c r="I14" s="86"/>
      <c r="J14" s="86"/>
      <c r="K14" s="86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102" customWidth="1"/>
    <col min="2" max="9" width="16.90625" style="102" customWidth="1"/>
    <col min="10" max="10" width="14.453125" style="102" customWidth="1"/>
    <col min="11" max="16384" width="14.453125" style="102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2">
        <v>15459.888000000001</v>
      </c>
      <c r="C2" s="110">
        <v>36000</v>
      </c>
      <c r="D2" s="110">
        <v>73000</v>
      </c>
      <c r="E2" s="110">
        <v>46000</v>
      </c>
      <c r="F2" s="110">
        <v>48000</v>
      </c>
      <c r="G2" s="111">
        <f t="shared" ref="G2:G16" si="0">C2+D2+E2+F2</f>
        <v>203000</v>
      </c>
      <c r="H2" s="111">
        <f t="shared" ref="H2:H40" si="1">(B2 + stillbirth*B2/(1000-stillbirth))/(1-abortion)</f>
        <v>17814.366997291494</v>
      </c>
      <c r="I2" s="111">
        <f t="shared" ref="I2:I40" si="2">G2-H2</f>
        <v>185185.63300270849</v>
      </c>
    </row>
    <row r="3" spans="1:9" ht="15.75" customHeight="1" x14ac:dyDescent="0.25">
      <c r="A3" s="7">
        <f t="shared" ref="A3:A40" si="3">IF($A$2+ROW(A3)-2&lt;=end_year,A2+1,"")</f>
        <v>2022</v>
      </c>
      <c r="B3" s="42">
        <v>15323.0622</v>
      </c>
      <c r="C3" s="110">
        <v>35000</v>
      </c>
      <c r="D3" s="110">
        <v>73000</v>
      </c>
      <c r="E3" s="110">
        <v>48000</v>
      </c>
      <c r="F3" s="110">
        <v>49000</v>
      </c>
      <c r="G3" s="111">
        <f t="shared" si="0"/>
        <v>205000</v>
      </c>
      <c r="H3" s="111">
        <f t="shared" si="1"/>
        <v>17656.703176188908</v>
      </c>
      <c r="I3" s="111">
        <f t="shared" si="2"/>
        <v>187343.29682381108</v>
      </c>
    </row>
    <row r="4" spans="1:9" ht="15.75" customHeight="1" x14ac:dyDescent="0.25">
      <c r="A4" s="7">
        <f t="shared" si="3"/>
        <v>2023</v>
      </c>
      <c r="B4" s="42">
        <v>15184.087600000001</v>
      </c>
      <c r="C4" s="110">
        <v>35000</v>
      </c>
      <c r="D4" s="110">
        <v>72000</v>
      </c>
      <c r="E4" s="110">
        <v>49000</v>
      </c>
      <c r="F4" s="110">
        <v>49000</v>
      </c>
      <c r="G4" s="111">
        <f t="shared" si="0"/>
        <v>205000</v>
      </c>
      <c r="H4" s="111">
        <f t="shared" si="1"/>
        <v>17496.563301456194</v>
      </c>
      <c r="I4" s="111">
        <f t="shared" si="2"/>
        <v>187503.43669854381</v>
      </c>
    </row>
    <row r="5" spans="1:9" ht="15.75" customHeight="1" x14ac:dyDescent="0.25">
      <c r="A5" s="7">
        <f t="shared" si="3"/>
        <v>2024</v>
      </c>
      <c r="B5" s="42">
        <v>15042.9642</v>
      </c>
      <c r="C5" s="110">
        <v>34000</v>
      </c>
      <c r="D5" s="110">
        <v>70000</v>
      </c>
      <c r="E5" s="110">
        <v>51000</v>
      </c>
      <c r="F5" s="110">
        <v>48000</v>
      </c>
      <c r="G5" s="111">
        <f t="shared" si="0"/>
        <v>203000</v>
      </c>
      <c r="H5" s="111">
        <f t="shared" si="1"/>
        <v>17333.947373093353</v>
      </c>
      <c r="I5" s="111">
        <f t="shared" si="2"/>
        <v>185666.05262690666</v>
      </c>
    </row>
    <row r="6" spans="1:9" ht="15.75" customHeight="1" x14ac:dyDescent="0.25">
      <c r="A6" s="7">
        <f t="shared" si="3"/>
        <v>2025</v>
      </c>
      <c r="B6" s="42">
        <v>14899.691999999999</v>
      </c>
      <c r="C6" s="110">
        <v>34000</v>
      </c>
      <c r="D6" s="110">
        <v>69000</v>
      </c>
      <c r="E6" s="110">
        <v>53000</v>
      </c>
      <c r="F6" s="110">
        <v>47000</v>
      </c>
      <c r="G6" s="111">
        <f t="shared" si="0"/>
        <v>203000</v>
      </c>
      <c r="H6" s="111">
        <f t="shared" si="1"/>
        <v>17168.85539110038</v>
      </c>
      <c r="I6" s="111">
        <f t="shared" si="2"/>
        <v>185831.14460889963</v>
      </c>
    </row>
    <row r="7" spans="1:9" ht="15.75" customHeight="1" x14ac:dyDescent="0.25">
      <c r="A7" s="7">
        <f t="shared" si="3"/>
        <v>2026</v>
      </c>
      <c r="B7" s="42">
        <v>14735.6792</v>
      </c>
      <c r="C7" s="110">
        <v>33000</v>
      </c>
      <c r="D7" s="110">
        <v>68000</v>
      </c>
      <c r="E7" s="110">
        <v>55000</v>
      </c>
      <c r="F7" s="110">
        <v>46000</v>
      </c>
      <c r="G7" s="111">
        <f t="shared" si="0"/>
        <v>202000</v>
      </c>
      <c r="H7" s="111">
        <f t="shared" si="1"/>
        <v>16979.864098831422</v>
      </c>
      <c r="I7" s="111">
        <f t="shared" si="2"/>
        <v>185020.13590116857</v>
      </c>
    </row>
    <row r="8" spans="1:9" ht="15.75" customHeight="1" x14ac:dyDescent="0.25">
      <c r="A8" s="7">
        <f t="shared" si="3"/>
        <v>2027</v>
      </c>
      <c r="B8" s="42">
        <v>14570.0512</v>
      </c>
      <c r="C8" s="110">
        <v>33000</v>
      </c>
      <c r="D8" s="110">
        <v>67000</v>
      </c>
      <c r="E8" s="110">
        <v>58000</v>
      </c>
      <c r="F8" s="110">
        <v>45000</v>
      </c>
      <c r="G8" s="111">
        <f t="shared" si="0"/>
        <v>203000</v>
      </c>
      <c r="H8" s="111">
        <f t="shared" si="1"/>
        <v>16789.011618074292</v>
      </c>
      <c r="I8" s="111">
        <f t="shared" si="2"/>
        <v>186210.98838192571</v>
      </c>
    </row>
    <row r="9" spans="1:9" ht="15.75" customHeight="1" x14ac:dyDescent="0.25">
      <c r="A9" s="7">
        <f t="shared" si="3"/>
        <v>2028</v>
      </c>
      <c r="B9" s="42">
        <v>14402.808000000001</v>
      </c>
      <c r="C9" s="110">
        <v>34000</v>
      </c>
      <c r="D9" s="110">
        <v>65000</v>
      </c>
      <c r="E9" s="110">
        <v>61000</v>
      </c>
      <c r="F9" s="110">
        <v>44000</v>
      </c>
      <c r="G9" s="111">
        <f t="shared" si="0"/>
        <v>204000</v>
      </c>
      <c r="H9" s="111">
        <f t="shared" si="1"/>
        <v>16596.297948828989</v>
      </c>
      <c r="I9" s="111">
        <f t="shared" si="2"/>
        <v>187403.70205117101</v>
      </c>
    </row>
    <row r="10" spans="1:9" ht="15.75" customHeight="1" x14ac:dyDescent="0.25">
      <c r="A10" s="7">
        <f t="shared" si="3"/>
        <v>2029</v>
      </c>
      <c r="B10" s="42">
        <v>14233.9496</v>
      </c>
      <c r="C10" s="110">
        <v>34000</v>
      </c>
      <c r="D10" s="110">
        <v>65000</v>
      </c>
      <c r="E10" s="110">
        <v>62000</v>
      </c>
      <c r="F10" s="110">
        <v>42000</v>
      </c>
      <c r="G10" s="111">
        <f t="shared" si="0"/>
        <v>203000</v>
      </c>
      <c r="H10" s="111">
        <f t="shared" si="1"/>
        <v>16401.723091095515</v>
      </c>
      <c r="I10" s="111">
        <f t="shared" si="2"/>
        <v>186598.27690890449</v>
      </c>
    </row>
    <row r="11" spans="1:9" ht="15.75" customHeight="1" x14ac:dyDescent="0.25">
      <c r="A11" s="7">
        <f t="shared" si="3"/>
        <v>2030</v>
      </c>
      <c r="B11" s="42">
        <v>14046.45</v>
      </c>
      <c r="C11" s="110">
        <v>34000</v>
      </c>
      <c r="D11" s="110">
        <v>63000</v>
      </c>
      <c r="E11" s="110">
        <v>64000</v>
      </c>
      <c r="F11" s="110">
        <v>43000</v>
      </c>
      <c r="G11" s="111">
        <f t="shared" si="0"/>
        <v>204000</v>
      </c>
      <c r="H11" s="111">
        <f t="shared" si="1"/>
        <v>16185.668053294119</v>
      </c>
      <c r="I11" s="111">
        <f t="shared" si="2"/>
        <v>187814.33194670588</v>
      </c>
    </row>
    <row r="12" spans="1:9" ht="15.75" customHeight="1" x14ac:dyDescent="0.25">
      <c r="A12" s="7" t="str">
        <f t="shared" si="3"/>
        <v/>
      </c>
      <c r="B12" s="42"/>
      <c r="C12" s="110"/>
      <c r="D12" s="110"/>
      <c r="E12" s="110"/>
      <c r="F12" s="110"/>
      <c r="G12" s="111">
        <f t="shared" si="0"/>
        <v>0</v>
      </c>
      <c r="H12" s="111">
        <f t="shared" si="1"/>
        <v>0</v>
      </c>
      <c r="I12" s="111">
        <f t="shared" si="2"/>
        <v>0</v>
      </c>
    </row>
    <row r="13" spans="1:9" ht="15.75" customHeight="1" x14ac:dyDescent="0.25">
      <c r="A13" s="7" t="str">
        <f t="shared" si="3"/>
        <v/>
      </c>
      <c r="B13" s="42"/>
      <c r="C13" s="110"/>
      <c r="D13" s="110"/>
      <c r="E13" s="110"/>
      <c r="F13" s="110"/>
      <c r="G13" s="111">
        <f t="shared" si="0"/>
        <v>0</v>
      </c>
      <c r="H13" s="111">
        <f t="shared" si="1"/>
        <v>0</v>
      </c>
      <c r="I13" s="111">
        <f t="shared" si="2"/>
        <v>0</v>
      </c>
    </row>
    <row r="14" spans="1:9" ht="15.75" customHeight="1" x14ac:dyDescent="0.25">
      <c r="A14" s="7" t="str">
        <f t="shared" si="3"/>
        <v/>
      </c>
      <c r="B14" s="42"/>
      <c r="C14" s="110"/>
      <c r="D14" s="110"/>
      <c r="E14" s="110"/>
      <c r="F14" s="110"/>
      <c r="G14" s="111">
        <f t="shared" si="0"/>
        <v>0</v>
      </c>
      <c r="H14" s="111">
        <f t="shared" si="1"/>
        <v>0</v>
      </c>
      <c r="I14" s="111">
        <f t="shared" si="2"/>
        <v>0</v>
      </c>
    </row>
    <row r="15" spans="1:9" ht="15.75" customHeight="1" x14ac:dyDescent="0.25">
      <c r="A15" s="7" t="str">
        <f t="shared" si="3"/>
        <v/>
      </c>
      <c r="B15" s="42"/>
      <c r="C15" s="110"/>
      <c r="D15" s="110"/>
      <c r="E15" s="110"/>
      <c r="F15" s="110"/>
      <c r="G15" s="111">
        <f t="shared" si="0"/>
        <v>0</v>
      </c>
      <c r="H15" s="111">
        <f t="shared" si="1"/>
        <v>0</v>
      </c>
      <c r="I15" s="111">
        <f t="shared" si="2"/>
        <v>0</v>
      </c>
    </row>
    <row r="16" spans="1:9" ht="15.75" customHeight="1" x14ac:dyDescent="0.25">
      <c r="A16" s="7" t="str">
        <f t="shared" si="3"/>
        <v/>
      </c>
      <c r="B16" s="42"/>
      <c r="C16" s="110"/>
      <c r="D16" s="110"/>
      <c r="E16" s="110"/>
      <c r="F16" s="110"/>
      <c r="G16" s="111">
        <f t="shared" si="0"/>
        <v>0</v>
      </c>
      <c r="H16" s="111">
        <f t="shared" si="1"/>
        <v>0</v>
      </c>
      <c r="I16" s="111">
        <f t="shared" si="2"/>
        <v>0</v>
      </c>
    </row>
    <row r="17" spans="1:9" ht="15.75" customHeight="1" x14ac:dyDescent="0.25">
      <c r="A17" s="7" t="str">
        <f t="shared" si="3"/>
        <v/>
      </c>
      <c r="B17" s="42"/>
      <c r="C17" s="110"/>
      <c r="E17" s="110"/>
      <c r="F17" s="110"/>
      <c r="G17" s="111" t="e">
        <f>C17+E17+#REF!+F17</f>
        <v>#REF!</v>
      </c>
      <c r="H17" s="111">
        <f t="shared" si="1"/>
        <v>0</v>
      </c>
      <c r="I17" s="111" t="e">
        <f t="shared" si="2"/>
        <v>#REF!</v>
      </c>
    </row>
    <row r="18" spans="1:9" ht="15.75" customHeight="1" x14ac:dyDescent="0.25">
      <c r="A18" s="7" t="str">
        <f t="shared" si="3"/>
        <v/>
      </c>
      <c r="B18" s="42"/>
      <c r="C18" s="110"/>
      <c r="D18" s="110"/>
      <c r="E18" s="110"/>
      <c r="F18" s="110"/>
      <c r="G18" s="111">
        <f t="shared" ref="G18:G40" si="4">C18+D18+E18+F18</f>
        <v>0</v>
      </c>
      <c r="H18" s="111">
        <f t="shared" si="1"/>
        <v>0</v>
      </c>
      <c r="I18" s="111">
        <f t="shared" si="2"/>
        <v>0</v>
      </c>
    </row>
    <row r="19" spans="1:9" ht="15.75" customHeight="1" x14ac:dyDescent="0.25">
      <c r="A19" s="7" t="str">
        <f t="shared" si="3"/>
        <v/>
      </c>
      <c r="B19" s="42"/>
      <c r="C19" s="110"/>
      <c r="D19" s="110"/>
      <c r="E19" s="110"/>
      <c r="F19" s="110"/>
      <c r="G19" s="111">
        <f t="shared" si="4"/>
        <v>0</v>
      </c>
      <c r="H19" s="111">
        <f t="shared" si="1"/>
        <v>0</v>
      </c>
      <c r="I19" s="111">
        <f t="shared" si="2"/>
        <v>0</v>
      </c>
    </row>
    <row r="20" spans="1:9" ht="15.75" customHeight="1" x14ac:dyDescent="0.25">
      <c r="A20" s="7" t="str">
        <f t="shared" si="3"/>
        <v/>
      </c>
      <c r="B20" s="42"/>
      <c r="C20" s="110"/>
      <c r="D20" s="110"/>
      <c r="E20" s="110"/>
      <c r="F20" s="110"/>
      <c r="G20" s="111">
        <f t="shared" si="4"/>
        <v>0</v>
      </c>
      <c r="H20" s="111">
        <f t="shared" si="1"/>
        <v>0</v>
      </c>
      <c r="I20" s="111">
        <f t="shared" si="2"/>
        <v>0</v>
      </c>
    </row>
    <row r="21" spans="1:9" ht="15.75" customHeight="1" x14ac:dyDescent="0.25">
      <c r="A21" s="7" t="str">
        <f t="shared" si="3"/>
        <v/>
      </c>
      <c r="B21" s="42"/>
      <c r="C21" s="110"/>
      <c r="D21" s="110"/>
      <c r="E21" s="110"/>
      <c r="F21" s="110"/>
      <c r="G21" s="111">
        <f t="shared" si="4"/>
        <v>0</v>
      </c>
      <c r="H21" s="111">
        <f t="shared" si="1"/>
        <v>0</v>
      </c>
      <c r="I21" s="111">
        <f t="shared" si="2"/>
        <v>0</v>
      </c>
    </row>
    <row r="22" spans="1:9" ht="15.75" customHeight="1" x14ac:dyDescent="0.25">
      <c r="A22" s="7" t="str">
        <f t="shared" si="3"/>
        <v/>
      </c>
      <c r="B22" s="42"/>
      <c r="C22" s="110"/>
      <c r="D22" s="110"/>
      <c r="E22" s="110"/>
      <c r="F22" s="110"/>
      <c r="G22" s="111">
        <f t="shared" si="4"/>
        <v>0</v>
      </c>
      <c r="H22" s="111">
        <f t="shared" si="1"/>
        <v>0</v>
      </c>
      <c r="I22" s="111">
        <f t="shared" si="2"/>
        <v>0</v>
      </c>
    </row>
    <row r="23" spans="1:9" ht="15.75" customHeight="1" x14ac:dyDescent="0.25">
      <c r="A23" s="7" t="str">
        <f t="shared" si="3"/>
        <v/>
      </c>
      <c r="B23" s="42"/>
      <c r="C23" s="110"/>
      <c r="D23" s="110"/>
      <c r="E23" s="110"/>
      <c r="F23" s="110"/>
      <c r="G23" s="111">
        <f t="shared" si="4"/>
        <v>0</v>
      </c>
      <c r="H23" s="111">
        <f t="shared" si="1"/>
        <v>0</v>
      </c>
      <c r="I23" s="111">
        <f t="shared" si="2"/>
        <v>0</v>
      </c>
    </row>
    <row r="24" spans="1:9" ht="15.75" customHeight="1" x14ac:dyDescent="0.25">
      <c r="A24" s="7" t="str">
        <f t="shared" si="3"/>
        <v/>
      </c>
      <c r="B24" s="42"/>
      <c r="C24" s="110"/>
      <c r="D24" s="110"/>
      <c r="E24" s="110"/>
      <c r="F24" s="110"/>
      <c r="G24" s="111">
        <f t="shared" si="4"/>
        <v>0</v>
      </c>
      <c r="H24" s="111">
        <f t="shared" si="1"/>
        <v>0</v>
      </c>
      <c r="I24" s="111">
        <f t="shared" si="2"/>
        <v>0</v>
      </c>
    </row>
    <row r="25" spans="1:9" ht="15.75" customHeight="1" x14ac:dyDescent="0.25">
      <c r="A25" s="7" t="str">
        <f t="shared" si="3"/>
        <v/>
      </c>
      <c r="B25" s="42"/>
      <c r="C25" s="110"/>
      <c r="D25" s="110"/>
      <c r="E25" s="110"/>
      <c r="F25" s="110"/>
      <c r="G25" s="111">
        <f t="shared" si="4"/>
        <v>0</v>
      </c>
      <c r="H25" s="111">
        <f t="shared" si="1"/>
        <v>0</v>
      </c>
      <c r="I25" s="111">
        <f t="shared" si="2"/>
        <v>0</v>
      </c>
    </row>
    <row r="26" spans="1:9" ht="15.75" customHeight="1" x14ac:dyDescent="0.25">
      <c r="A26" s="7" t="str">
        <f t="shared" si="3"/>
        <v/>
      </c>
      <c r="B26" s="42"/>
      <c r="C26" s="110"/>
      <c r="D26" s="110"/>
      <c r="E26" s="110"/>
      <c r="F26" s="110"/>
      <c r="G26" s="111">
        <f t="shared" si="4"/>
        <v>0</v>
      </c>
      <c r="H26" s="111">
        <f t="shared" si="1"/>
        <v>0</v>
      </c>
      <c r="I26" s="111">
        <f t="shared" si="2"/>
        <v>0</v>
      </c>
    </row>
    <row r="27" spans="1:9" ht="15.75" customHeight="1" x14ac:dyDescent="0.25">
      <c r="A27" s="7" t="str">
        <f t="shared" si="3"/>
        <v/>
      </c>
      <c r="B27" s="42"/>
      <c r="C27" s="110"/>
      <c r="D27" s="110"/>
      <c r="E27" s="110"/>
      <c r="F27" s="110"/>
      <c r="G27" s="111">
        <f t="shared" si="4"/>
        <v>0</v>
      </c>
      <c r="H27" s="111">
        <f t="shared" si="1"/>
        <v>0</v>
      </c>
      <c r="I27" s="111">
        <f t="shared" si="2"/>
        <v>0</v>
      </c>
    </row>
    <row r="28" spans="1:9" ht="15.75" customHeight="1" x14ac:dyDescent="0.25">
      <c r="A28" s="7" t="str">
        <f t="shared" si="3"/>
        <v/>
      </c>
      <c r="B28" s="42"/>
      <c r="C28" s="110"/>
      <c r="D28" s="110"/>
      <c r="E28" s="110"/>
      <c r="F28" s="110"/>
      <c r="G28" s="111">
        <f t="shared" si="4"/>
        <v>0</v>
      </c>
      <c r="H28" s="111">
        <f t="shared" si="1"/>
        <v>0</v>
      </c>
      <c r="I28" s="111">
        <f t="shared" si="2"/>
        <v>0</v>
      </c>
    </row>
    <row r="29" spans="1:9" ht="15.75" customHeight="1" x14ac:dyDescent="0.25">
      <c r="A29" s="7" t="str">
        <f t="shared" si="3"/>
        <v/>
      </c>
      <c r="B29" s="42"/>
      <c r="C29" s="110"/>
      <c r="D29" s="110"/>
      <c r="E29" s="110"/>
      <c r="F29" s="110"/>
      <c r="G29" s="111">
        <f t="shared" si="4"/>
        <v>0</v>
      </c>
      <c r="H29" s="111">
        <f t="shared" si="1"/>
        <v>0</v>
      </c>
      <c r="I29" s="111">
        <f t="shared" si="2"/>
        <v>0</v>
      </c>
    </row>
    <row r="30" spans="1:9" ht="15.75" customHeight="1" x14ac:dyDescent="0.25">
      <c r="A30" s="7" t="str">
        <f t="shared" si="3"/>
        <v/>
      </c>
      <c r="B30" s="42"/>
      <c r="C30" s="110"/>
      <c r="D30" s="110"/>
      <c r="E30" s="110"/>
      <c r="F30" s="110"/>
      <c r="G30" s="111">
        <f t="shared" si="4"/>
        <v>0</v>
      </c>
      <c r="H30" s="111">
        <f t="shared" si="1"/>
        <v>0</v>
      </c>
      <c r="I30" s="111">
        <f t="shared" si="2"/>
        <v>0</v>
      </c>
    </row>
    <row r="31" spans="1:9" ht="15.75" customHeight="1" x14ac:dyDescent="0.25">
      <c r="A31" s="7" t="str">
        <f t="shared" si="3"/>
        <v/>
      </c>
      <c r="B31" s="42"/>
      <c r="C31" s="110"/>
      <c r="D31" s="110"/>
      <c r="E31" s="110"/>
      <c r="F31" s="110"/>
      <c r="G31" s="111">
        <f t="shared" si="4"/>
        <v>0</v>
      </c>
      <c r="H31" s="111">
        <f t="shared" si="1"/>
        <v>0</v>
      </c>
      <c r="I31" s="111">
        <f t="shared" si="2"/>
        <v>0</v>
      </c>
    </row>
    <row r="32" spans="1:9" ht="15.75" customHeight="1" x14ac:dyDescent="0.25">
      <c r="A32" s="7" t="str">
        <f t="shared" si="3"/>
        <v/>
      </c>
      <c r="B32" s="42"/>
      <c r="C32" s="110"/>
      <c r="D32" s="110"/>
      <c r="E32" s="110"/>
      <c r="F32" s="110"/>
      <c r="G32" s="111">
        <f t="shared" si="4"/>
        <v>0</v>
      </c>
      <c r="H32" s="111">
        <f t="shared" si="1"/>
        <v>0</v>
      </c>
      <c r="I32" s="111">
        <f t="shared" si="2"/>
        <v>0</v>
      </c>
    </row>
    <row r="33" spans="1:9" ht="15.75" customHeight="1" x14ac:dyDescent="0.25">
      <c r="A33" s="7" t="str">
        <f t="shared" si="3"/>
        <v/>
      </c>
      <c r="B33" s="42"/>
      <c r="C33" s="110"/>
      <c r="D33" s="110"/>
      <c r="E33" s="110"/>
      <c r="F33" s="110"/>
      <c r="G33" s="111">
        <f t="shared" si="4"/>
        <v>0</v>
      </c>
      <c r="H33" s="111">
        <f t="shared" si="1"/>
        <v>0</v>
      </c>
      <c r="I33" s="111">
        <f t="shared" si="2"/>
        <v>0</v>
      </c>
    </row>
    <row r="34" spans="1:9" ht="15.75" customHeight="1" x14ac:dyDescent="0.25">
      <c r="A34" s="7" t="str">
        <f t="shared" si="3"/>
        <v/>
      </c>
      <c r="B34" s="42"/>
      <c r="C34" s="110"/>
      <c r="D34" s="110"/>
      <c r="E34" s="110"/>
      <c r="F34" s="110"/>
      <c r="G34" s="111">
        <f t="shared" si="4"/>
        <v>0</v>
      </c>
      <c r="H34" s="111">
        <f t="shared" si="1"/>
        <v>0</v>
      </c>
      <c r="I34" s="111">
        <f t="shared" si="2"/>
        <v>0</v>
      </c>
    </row>
    <row r="35" spans="1:9" ht="15.75" customHeight="1" x14ac:dyDescent="0.25">
      <c r="A35" s="7" t="str">
        <f t="shared" si="3"/>
        <v/>
      </c>
      <c r="B35" s="42"/>
      <c r="C35" s="110"/>
      <c r="D35" s="110"/>
      <c r="E35" s="110"/>
      <c r="F35" s="110"/>
      <c r="G35" s="111">
        <f t="shared" si="4"/>
        <v>0</v>
      </c>
      <c r="H35" s="111">
        <f t="shared" si="1"/>
        <v>0</v>
      </c>
      <c r="I35" s="111">
        <f t="shared" si="2"/>
        <v>0</v>
      </c>
    </row>
    <row r="36" spans="1:9" ht="15.75" customHeight="1" x14ac:dyDescent="0.25">
      <c r="A36" s="7" t="str">
        <f t="shared" si="3"/>
        <v/>
      </c>
      <c r="B36" s="42"/>
      <c r="C36" s="110"/>
      <c r="D36" s="110"/>
      <c r="E36" s="110"/>
      <c r="F36" s="110"/>
      <c r="G36" s="111">
        <f t="shared" si="4"/>
        <v>0</v>
      </c>
      <c r="H36" s="111">
        <f t="shared" si="1"/>
        <v>0</v>
      </c>
      <c r="I36" s="111">
        <f t="shared" si="2"/>
        <v>0</v>
      </c>
    </row>
    <row r="37" spans="1:9" ht="15.75" customHeight="1" x14ac:dyDescent="0.25">
      <c r="A37" s="7" t="str">
        <f t="shared" si="3"/>
        <v/>
      </c>
      <c r="B37" s="42"/>
      <c r="C37" s="110"/>
      <c r="D37" s="110"/>
      <c r="E37" s="110"/>
      <c r="F37" s="110"/>
      <c r="G37" s="111">
        <f t="shared" si="4"/>
        <v>0</v>
      </c>
      <c r="H37" s="111">
        <f t="shared" si="1"/>
        <v>0</v>
      </c>
      <c r="I37" s="111">
        <f t="shared" si="2"/>
        <v>0</v>
      </c>
    </row>
    <row r="38" spans="1:9" ht="15.75" customHeight="1" x14ac:dyDescent="0.25">
      <c r="A38" s="7" t="str">
        <f t="shared" si="3"/>
        <v/>
      </c>
      <c r="B38" s="42"/>
      <c r="C38" s="110"/>
      <c r="D38" s="110"/>
      <c r="E38" s="110"/>
      <c r="F38" s="110"/>
      <c r="G38" s="111">
        <f t="shared" si="4"/>
        <v>0</v>
      </c>
      <c r="H38" s="111">
        <f t="shared" si="1"/>
        <v>0</v>
      </c>
      <c r="I38" s="111">
        <f t="shared" si="2"/>
        <v>0</v>
      </c>
    </row>
    <row r="39" spans="1:9" ht="15.75" customHeight="1" x14ac:dyDescent="0.25">
      <c r="A39" s="7" t="str">
        <f t="shared" si="3"/>
        <v/>
      </c>
      <c r="B39" s="42"/>
      <c r="C39" s="110"/>
      <c r="D39" s="110"/>
      <c r="E39" s="110"/>
      <c r="F39" s="110"/>
      <c r="G39" s="111">
        <f t="shared" si="4"/>
        <v>0</v>
      </c>
      <c r="H39" s="111">
        <f t="shared" si="1"/>
        <v>0</v>
      </c>
      <c r="I39" s="111">
        <f t="shared" si="2"/>
        <v>0</v>
      </c>
    </row>
    <row r="40" spans="1:9" ht="15.75" customHeight="1" x14ac:dyDescent="0.25">
      <c r="A40" s="7" t="str">
        <f t="shared" si="3"/>
        <v/>
      </c>
      <c r="B40" s="42"/>
      <c r="C40" s="110"/>
      <c r="D40" s="110"/>
      <c r="E40" s="110"/>
      <c r="F40" s="110"/>
      <c r="G40" s="111">
        <f t="shared" si="4"/>
        <v>0</v>
      </c>
      <c r="H40" s="111">
        <f t="shared" si="1"/>
        <v>0</v>
      </c>
      <c r="I40" s="111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6" customWidth="1"/>
    <col min="2" max="2" width="15" style="66" customWidth="1"/>
    <col min="3" max="3" width="14.6328125" style="66" customWidth="1"/>
    <col min="4" max="4" width="12.81640625" style="66" customWidth="1"/>
    <col min="5" max="16384" width="12.81640625" style="66"/>
  </cols>
  <sheetData>
    <row r="1" spans="1:10" ht="13" customHeight="1" x14ac:dyDescent="0.3">
      <c r="A1" s="56" t="s">
        <v>231</v>
      </c>
      <c r="B1" s="56" t="s">
        <v>144</v>
      </c>
      <c r="C1" s="56" t="s">
        <v>159</v>
      </c>
      <c r="D1" s="56" t="s">
        <v>67</v>
      </c>
      <c r="E1" s="56" t="s">
        <v>77</v>
      </c>
      <c r="F1" s="56" t="s">
        <v>78</v>
      </c>
      <c r="G1" s="56" t="s">
        <v>79</v>
      </c>
      <c r="H1" s="56" t="s">
        <v>80</v>
      </c>
    </row>
    <row r="2" spans="1:10" ht="13" customHeight="1" x14ac:dyDescent="0.3">
      <c r="A2" s="56" t="s">
        <v>232</v>
      </c>
      <c r="B2" s="124" t="s">
        <v>90</v>
      </c>
      <c r="C2" s="66" t="s">
        <v>145</v>
      </c>
      <c r="D2" s="87">
        <v>1</v>
      </c>
      <c r="E2" s="87">
        <v>1</v>
      </c>
      <c r="F2" s="87">
        <v>1</v>
      </c>
      <c r="G2" s="87">
        <v>1</v>
      </c>
      <c r="H2" s="87">
        <v>1</v>
      </c>
    </row>
    <row r="3" spans="1:10" x14ac:dyDescent="0.25">
      <c r="B3" s="125"/>
      <c r="C3" s="66" t="s">
        <v>146</v>
      </c>
      <c r="D3" s="87">
        <v>1</v>
      </c>
      <c r="E3" s="87">
        <v>1</v>
      </c>
      <c r="F3" s="87">
        <v>1</v>
      </c>
      <c r="G3" s="87">
        <v>1</v>
      </c>
      <c r="H3" s="87">
        <v>1</v>
      </c>
      <c r="J3" s="57"/>
    </row>
    <row r="4" spans="1:10" x14ac:dyDescent="0.25">
      <c r="B4" s="125"/>
      <c r="C4" s="66" t="s">
        <v>147</v>
      </c>
      <c r="D4" s="87">
        <v>1</v>
      </c>
      <c r="E4" s="87">
        <v>1</v>
      </c>
      <c r="F4" s="87">
        <v>1</v>
      </c>
      <c r="G4" s="87">
        <v>1</v>
      </c>
      <c r="H4" s="87">
        <v>1</v>
      </c>
      <c r="J4" s="57"/>
    </row>
    <row r="5" spans="1:10" x14ac:dyDescent="0.25">
      <c r="B5" s="124" t="s">
        <v>67</v>
      </c>
      <c r="C5" s="66" t="s">
        <v>145</v>
      </c>
      <c r="D5" s="87">
        <f>5.16</f>
        <v>5.16</v>
      </c>
      <c r="E5" s="87">
        <v>1</v>
      </c>
      <c r="F5" s="87">
        <v>1</v>
      </c>
      <c r="G5" s="87">
        <v>1</v>
      </c>
      <c r="H5" s="87">
        <v>1</v>
      </c>
    </row>
    <row r="6" spans="1:10" x14ac:dyDescent="0.25">
      <c r="B6" s="125"/>
      <c r="C6" s="66" t="s">
        <v>146</v>
      </c>
      <c r="D6" s="87">
        <v>5.16</v>
      </c>
      <c r="E6" s="87">
        <v>1</v>
      </c>
      <c r="F6" s="87">
        <v>1</v>
      </c>
      <c r="G6" s="87">
        <v>1</v>
      </c>
      <c r="H6" s="87">
        <v>1</v>
      </c>
    </row>
    <row r="7" spans="1:10" x14ac:dyDescent="0.25">
      <c r="B7" s="125"/>
      <c r="C7" s="66" t="s">
        <v>147</v>
      </c>
      <c r="D7" s="87">
        <v>1</v>
      </c>
      <c r="E7" s="87">
        <v>1</v>
      </c>
      <c r="F7" s="87">
        <v>1</v>
      </c>
      <c r="G7" s="87">
        <v>1</v>
      </c>
      <c r="H7" s="87">
        <v>1</v>
      </c>
    </row>
    <row r="8" spans="1:10" x14ac:dyDescent="0.25">
      <c r="B8" s="124" t="s">
        <v>77</v>
      </c>
      <c r="C8" s="66" t="s">
        <v>145</v>
      </c>
      <c r="D8" s="87">
        <v>1</v>
      </c>
      <c r="E8" s="87">
        <v>5.16</v>
      </c>
      <c r="F8" s="87">
        <v>1</v>
      </c>
      <c r="G8" s="87">
        <v>1</v>
      </c>
      <c r="H8" s="87">
        <v>1</v>
      </c>
    </row>
    <row r="9" spans="1:10" x14ac:dyDescent="0.25">
      <c r="B9" s="125"/>
      <c r="C9" s="66" t="s">
        <v>146</v>
      </c>
      <c r="D9" s="87">
        <v>1</v>
      </c>
      <c r="E9" s="87">
        <v>5.16</v>
      </c>
      <c r="F9" s="87">
        <v>1</v>
      </c>
      <c r="G9" s="87">
        <v>1</v>
      </c>
      <c r="H9" s="87">
        <v>1</v>
      </c>
    </row>
    <row r="10" spans="1:10" x14ac:dyDescent="0.25">
      <c r="B10" s="125"/>
      <c r="C10" s="66" t="s">
        <v>147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</row>
    <row r="11" spans="1:10" x14ac:dyDescent="0.25">
      <c r="B11" s="124" t="s">
        <v>78</v>
      </c>
      <c r="C11" s="66" t="s">
        <v>145</v>
      </c>
      <c r="D11" s="87">
        <v>1</v>
      </c>
      <c r="E11" s="87">
        <v>1</v>
      </c>
      <c r="F11" s="87">
        <v>1.82</v>
      </c>
      <c r="G11" s="87">
        <v>1</v>
      </c>
      <c r="H11" s="87">
        <v>1</v>
      </c>
    </row>
    <row r="12" spans="1:10" x14ac:dyDescent="0.25">
      <c r="B12" s="125"/>
      <c r="C12" s="66" t="s">
        <v>146</v>
      </c>
      <c r="D12" s="87">
        <v>1</v>
      </c>
      <c r="E12" s="87">
        <v>1</v>
      </c>
      <c r="F12" s="87">
        <v>1.82</v>
      </c>
      <c r="G12" s="87">
        <v>1</v>
      </c>
      <c r="H12" s="87">
        <v>1</v>
      </c>
    </row>
    <row r="13" spans="1:10" x14ac:dyDescent="0.25">
      <c r="B13" s="125"/>
      <c r="C13" s="66" t="s">
        <v>147</v>
      </c>
      <c r="D13" s="87">
        <v>1</v>
      </c>
      <c r="E13" s="87">
        <v>1</v>
      </c>
      <c r="F13" s="87">
        <v>1</v>
      </c>
      <c r="G13" s="87">
        <v>1</v>
      </c>
      <c r="H13" s="87">
        <v>1</v>
      </c>
    </row>
    <row r="14" spans="1:10" x14ac:dyDescent="0.25">
      <c r="B14" s="124" t="s">
        <v>79</v>
      </c>
      <c r="C14" s="66" t="s">
        <v>145</v>
      </c>
      <c r="D14" s="87">
        <v>1</v>
      </c>
      <c r="E14" s="87">
        <v>1</v>
      </c>
      <c r="F14" s="87">
        <v>1</v>
      </c>
      <c r="G14" s="87">
        <v>1.82</v>
      </c>
      <c r="H14" s="87">
        <v>1</v>
      </c>
    </row>
    <row r="15" spans="1:10" x14ac:dyDescent="0.25">
      <c r="B15" s="125"/>
      <c r="C15" s="66" t="s">
        <v>146</v>
      </c>
      <c r="D15" s="87">
        <v>1</v>
      </c>
      <c r="E15" s="87">
        <v>1</v>
      </c>
      <c r="F15" s="87">
        <v>1</v>
      </c>
      <c r="G15" s="87">
        <v>1.82</v>
      </c>
      <c r="H15" s="87">
        <v>1</v>
      </c>
    </row>
    <row r="16" spans="1:10" x14ac:dyDescent="0.25">
      <c r="B16" s="125"/>
      <c r="C16" s="66" t="s">
        <v>147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</row>
    <row r="17" spans="1:8" ht="13" customHeight="1" x14ac:dyDescent="0.25">
      <c r="B17" s="99" t="s">
        <v>149</v>
      </c>
      <c r="C17" s="66" t="s">
        <v>147</v>
      </c>
      <c r="D17" s="87">
        <v>1.05</v>
      </c>
      <c r="E17" s="87">
        <v>1.05</v>
      </c>
      <c r="F17" s="87">
        <v>1.05</v>
      </c>
      <c r="G17" s="87">
        <v>1.05</v>
      </c>
      <c r="H17" s="87">
        <v>1</v>
      </c>
    </row>
    <row r="18" spans="1:8" x14ac:dyDescent="0.25">
      <c r="D18" s="85"/>
      <c r="E18" s="85"/>
      <c r="F18" s="85"/>
      <c r="G18" s="85"/>
      <c r="H18" s="85"/>
    </row>
    <row r="19" spans="1:8" ht="13" customHeight="1" x14ac:dyDescent="0.3">
      <c r="A19" s="56" t="s">
        <v>233</v>
      </c>
      <c r="B19" s="124" t="s">
        <v>90</v>
      </c>
      <c r="C19" s="66" t="s">
        <v>145</v>
      </c>
      <c r="D19" s="87">
        <v>1</v>
      </c>
      <c r="E19" s="87">
        <v>1</v>
      </c>
      <c r="F19" s="87">
        <v>0.98</v>
      </c>
      <c r="G19" s="87">
        <v>0.98</v>
      </c>
      <c r="H19" s="87">
        <v>1</v>
      </c>
    </row>
    <row r="20" spans="1:8" x14ac:dyDescent="0.25">
      <c r="B20" s="125"/>
      <c r="C20" s="66" t="s">
        <v>146</v>
      </c>
      <c r="D20" s="87">
        <v>1</v>
      </c>
      <c r="E20" s="87">
        <v>1</v>
      </c>
      <c r="F20" s="87">
        <v>0.98</v>
      </c>
      <c r="G20" s="87">
        <v>0.98</v>
      </c>
      <c r="H20" s="87">
        <v>1</v>
      </c>
    </row>
    <row r="21" spans="1:8" x14ac:dyDescent="0.25">
      <c r="B21" s="125"/>
      <c r="C21" s="66" t="s">
        <v>147</v>
      </c>
      <c r="D21" s="87">
        <v>1</v>
      </c>
      <c r="E21" s="87">
        <v>1</v>
      </c>
      <c r="F21" s="87">
        <v>0.99</v>
      </c>
      <c r="G21" s="87">
        <v>0.99</v>
      </c>
      <c r="H21" s="87">
        <v>1</v>
      </c>
    </row>
    <row r="22" spans="1:8" x14ac:dyDescent="0.25">
      <c r="B22" s="124" t="s">
        <v>67</v>
      </c>
      <c r="C22" s="66" t="s">
        <v>145</v>
      </c>
      <c r="D22" s="87">
        <v>1</v>
      </c>
      <c r="E22" s="87">
        <v>1</v>
      </c>
      <c r="F22" s="87">
        <v>1</v>
      </c>
      <c r="G22" s="87">
        <v>1</v>
      </c>
      <c r="H22" s="87">
        <v>1</v>
      </c>
    </row>
    <row r="23" spans="1:8" x14ac:dyDescent="0.25">
      <c r="B23" s="125"/>
      <c r="C23" s="66" t="s">
        <v>146</v>
      </c>
      <c r="D23" s="87">
        <v>1</v>
      </c>
      <c r="E23" s="87">
        <v>1</v>
      </c>
      <c r="F23" s="87">
        <v>1</v>
      </c>
      <c r="G23" s="87">
        <v>1</v>
      </c>
      <c r="H23" s="87">
        <v>1</v>
      </c>
    </row>
    <row r="24" spans="1:8" x14ac:dyDescent="0.25">
      <c r="B24" s="125"/>
      <c r="C24" s="66" t="s">
        <v>147</v>
      </c>
      <c r="D24" s="87">
        <v>1</v>
      </c>
      <c r="E24" s="87">
        <v>1</v>
      </c>
      <c r="F24" s="87">
        <v>0.99</v>
      </c>
      <c r="G24" s="87">
        <v>0.99</v>
      </c>
      <c r="H24" s="87">
        <v>1</v>
      </c>
    </row>
    <row r="25" spans="1:8" x14ac:dyDescent="0.25">
      <c r="B25" s="124" t="s">
        <v>77</v>
      </c>
      <c r="C25" s="66" t="s">
        <v>145</v>
      </c>
      <c r="D25" s="87">
        <v>1</v>
      </c>
      <c r="E25" s="87">
        <v>1</v>
      </c>
      <c r="F25" s="87">
        <v>1</v>
      </c>
      <c r="G25" s="87">
        <v>1</v>
      </c>
      <c r="H25" s="87">
        <v>1</v>
      </c>
    </row>
    <row r="26" spans="1:8" x14ac:dyDescent="0.25">
      <c r="B26" s="125"/>
      <c r="C26" s="66" t="s">
        <v>146</v>
      </c>
      <c r="D26" s="87">
        <v>1</v>
      </c>
      <c r="E26" s="87">
        <v>1</v>
      </c>
      <c r="F26" s="87">
        <v>1</v>
      </c>
      <c r="G26" s="87">
        <v>1</v>
      </c>
      <c r="H26" s="87">
        <v>1</v>
      </c>
    </row>
    <row r="27" spans="1:8" x14ac:dyDescent="0.25">
      <c r="B27" s="125"/>
      <c r="C27" s="66" t="s">
        <v>147</v>
      </c>
      <c r="D27" s="87">
        <v>1</v>
      </c>
      <c r="E27" s="87">
        <v>1</v>
      </c>
      <c r="F27" s="87">
        <v>0.99</v>
      </c>
      <c r="G27" s="87">
        <v>0.99</v>
      </c>
      <c r="H27" s="87">
        <v>1</v>
      </c>
    </row>
    <row r="28" spans="1:8" x14ac:dyDescent="0.25">
      <c r="B28" s="124" t="s">
        <v>78</v>
      </c>
      <c r="C28" s="66" t="s">
        <v>145</v>
      </c>
      <c r="D28" s="87">
        <v>1</v>
      </c>
      <c r="E28" s="87">
        <v>1</v>
      </c>
      <c r="F28" s="87">
        <v>0.78</v>
      </c>
      <c r="G28" s="87">
        <v>1</v>
      </c>
      <c r="H28" s="87">
        <v>1</v>
      </c>
    </row>
    <row r="29" spans="1:8" x14ac:dyDescent="0.25">
      <c r="B29" s="125"/>
      <c r="C29" s="66" t="s">
        <v>146</v>
      </c>
      <c r="D29" s="87">
        <v>1</v>
      </c>
      <c r="E29" s="87">
        <v>1</v>
      </c>
      <c r="F29" s="87">
        <v>0.78</v>
      </c>
      <c r="G29" s="87">
        <v>1</v>
      </c>
      <c r="H29" s="87">
        <v>1</v>
      </c>
    </row>
    <row r="30" spans="1:8" x14ac:dyDescent="0.25">
      <c r="B30" s="125"/>
      <c r="C30" s="66" t="s">
        <v>147</v>
      </c>
      <c r="D30" s="87">
        <v>1</v>
      </c>
      <c r="E30" s="87">
        <v>1</v>
      </c>
      <c r="F30" s="87">
        <v>0.99</v>
      </c>
      <c r="G30" s="87">
        <v>0.99</v>
      </c>
      <c r="H30" s="87">
        <v>1</v>
      </c>
    </row>
    <row r="31" spans="1:8" x14ac:dyDescent="0.25">
      <c r="B31" s="124" t="s">
        <v>79</v>
      </c>
      <c r="C31" s="66" t="s">
        <v>145</v>
      </c>
      <c r="D31" s="87">
        <v>1</v>
      </c>
      <c r="E31" s="87">
        <v>1</v>
      </c>
      <c r="F31" s="87">
        <v>1</v>
      </c>
      <c r="G31" s="87">
        <v>0.78</v>
      </c>
      <c r="H31" s="87">
        <v>1</v>
      </c>
    </row>
    <row r="32" spans="1:8" x14ac:dyDescent="0.25">
      <c r="B32" s="125"/>
      <c r="C32" s="66" t="s">
        <v>146</v>
      </c>
      <c r="D32" s="87">
        <v>1</v>
      </c>
      <c r="E32" s="87">
        <v>1</v>
      </c>
      <c r="F32" s="87">
        <v>1</v>
      </c>
      <c r="G32" s="87">
        <v>0.78</v>
      </c>
      <c r="H32" s="87">
        <v>1</v>
      </c>
    </row>
    <row r="33" spans="1:8" x14ac:dyDescent="0.25">
      <c r="B33" s="125"/>
      <c r="C33" s="66" t="s">
        <v>147</v>
      </c>
      <c r="D33" s="87">
        <v>1</v>
      </c>
      <c r="E33" s="87">
        <v>1</v>
      </c>
      <c r="F33" s="87">
        <v>1</v>
      </c>
      <c r="G33" s="87">
        <v>0.99</v>
      </c>
      <c r="H33" s="87">
        <v>1</v>
      </c>
    </row>
    <row r="34" spans="1:8" ht="13" customHeight="1" x14ac:dyDescent="0.25">
      <c r="B34" s="99" t="s">
        <v>149</v>
      </c>
      <c r="C34" s="66" t="s">
        <v>147</v>
      </c>
      <c r="D34" s="87">
        <v>1</v>
      </c>
      <c r="E34" s="87">
        <v>1</v>
      </c>
      <c r="F34" s="87">
        <v>0.95</v>
      </c>
      <c r="G34" s="87">
        <v>0.95</v>
      </c>
      <c r="H34" s="87">
        <v>1</v>
      </c>
    </row>
    <row r="35" spans="1:8" x14ac:dyDescent="0.25">
      <c r="D35" s="85"/>
      <c r="E35" s="85"/>
      <c r="F35" s="85"/>
      <c r="G35" s="85"/>
      <c r="H35" s="85"/>
    </row>
    <row r="36" spans="1:8" ht="13" customHeight="1" x14ac:dyDescent="0.3">
      <c r="A36" s="58" t="s">
        <v>234</v>
      </c>
      <c r="B36" s="124" t="s">
        <v>90</v>
      </c>
      <c r="C36" s="66" t="s">
        <v>145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</row>
    <row r="37" spans="1:8" x14ac:dyDescent="0.25">
      <c r="B37" s="125"/>
      <c r="C37" s="66" t="s">
        <v>146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</row>
    <row r="38" spans="1:8" x14ac:dyDescent="0.25">
      <c r="B38" s="125"/>
      <c r="C38" s="66" t="s">
        <v>147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</row>
    <row r="39" spans="1:8" x14ac:dyDescent="0.25">
      <c r="B39" s="124" t="s">
        <v>67</v>
      </c>
      <c r="C39" s="66" t="s">
        <v>145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</row>
    <row r="40" spans="1:8" x14ac:dyDescent="0.25">
      <c r="B40" s="125"/>
      <c r="C40" s="66" t="s">
        <v>146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</row>
    <row r="41" spans="1:8" x14ac:dyDescent="0.25">
      <c r="B41" s="125"/>
      <c r="C41" s="66" t="s">
        <v>147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</row>
    <row r="42" spans="1:8" x14ac:dyDescent="0.25">
      <c r="B42" s="124" t="s">
        <v>77</v>
      </c>
      <c r="C42" s="66" t="s">
        <v>145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</row>
    <row r="43" spans="1:8" x14ac:dyDescent="0.25">
      <c r="B43" s="125"/>
      <c r="C43" s="66" t="s">
        <v>146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</row>
    <row r="44" spans="1:8" x14ac:dyDescent="0.25">
      <c r="B44" s="125"/>
      <c r="C44" s="66" t="s">
        <v>147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</row>
    <row r="45" spans="1:8" x14ac:dyDescent="0.25">
      <c r="B45" s="124" t="s">
        <v>78</v>
      </c>
      <c r="C45" s="66" t="s">
        <v>145</v>
      </c>
      <c r="D45" s="87">
        <v>1</v>
      </c>
      <c r="E45" s="87">
        <v>1</v>
      </c>
      <c r="F45" s="87">
        <v>1.82</v>
      </c>
      <c r="G45" s="87">
        <v>1</v>
      </c>
      <c r="H45" s="87">
        <v>1</v>
      </c>
    </row>
    <row r="46" spans="1:8" x14ac:dyDescent="0.25">
      <c r="B46" s="125"/>
      <c r="C46" s="66" t="s">
        <v>146</v>
      </c>
      <c r="D46" s="87">
        <v>1</v>
      </c>
      <c r="E46" s="87">
        <v>1</v>
      </c>
      <c r="F46" s="87">
        <v>1.82</v>
      </c>
      <c r="G46" s="87">
        <v>1</v>
      </c>
      <c r="H46" s="87">
        <v>1</v>
      </c>
    </row>
    <row r="47" spans="1:8" x14ac:dyDescent="0.25">
      <c r="B47" s="125"/>
      <c r="C47" s="66" t="s">
        <v>147</v>
      </c>
      <c r="D47" s="87">
        <v>1</v>
      </c>
      <c r="E47" s="87">
        <v>1</v>
      </c>
      <c r="F47" s="87">
        <v>1</v>
      </c>
      <c r="G47" s="87">
        <v>1</v>
      </c>
      <c r="H47" s="87">
        <v>1</v>
      </c>
    </row>
    <row r="48" spans="1:8" x14ac:dyDescent="0.25">
      <c r="B48" s="124" t="s">
        <v>79</v>
      </c>
      <c r="C48" s="66" t="s">
        <v>145</v>
      </c>
      <c r="D48" s="87">
        <v>1</v>
      </c>
      <c r="E48" s="87">
        <v>1</v>
      </c>
      <c r="F48" s="87">
        <v>1</v>
      </c>
      <c r="G48" s="87">
        <v>1.82</v>
      </c>
      <c r="H48" s="87">
        <v>1</v>
      </c>
    </row>
    <row r="49" spans="1:8" x14ac:dyDescent="0.25">
      <c r="B49" s="125"/>
      <c r="C49" s="66" t="s">
        <v>146</v>
      </c>
      <c r="D49" s="87">
        <v>1</v>
      </c>
      <c r="E49" s="87">
        <v>1</v>
      </c>
      <c r="F49" s="87">
        <v>1</v>
      </c>
      <c r="G49" s="87">
        <v>1.82</v>
      </c>
      <c r="H49" s="87">
        <v>1</v>
      </c>
    </row>
    <row r="50" spans="1:8" x14ac:dyDescent="0.25">
      <c r="B50" s="125"/>
      <c r="C50" s="66" t="s">
        <v>147</v>
      </c>
      <c r="D50" s="87">
        <v>1</v>
      </c>
      <c r="E50" s="87">
        <v>1</v>
      </c>
      <c r="F50" s="87">
        <v>1</v>
      </c>
      <c r="G50" s="87">
        <v>1</v>
      </c>
      <c r="H50" s="87">
        <v>1</v>
      </c>
    </row>
    <row r="51" spans="1:8" ht="13" customHeight="1" x14ac:dyDescent="0.25">
      <c r="B51" s="99" t="s">
        <v>149</v>
      </c>
      <c r="C51" s="66" t="s">
        <v>147</v>
      </c>
      <c r="D51" s="87">
        <v>1.05</v>
      </c>
      <c r="E51" s="87">
        <v>1.05</v>
      </c>
      <c r="F51" s="87">
        <v>1.05</v>
      </c>
      <c r="G51" s="87">
        <v>1.05</v>
      </c>
      <c r="H51" s="87">
        <v>1</v>
      </c>
    </row>
    <row r="53" spans="1:8" ht="13" customHeight="1" x14ac:dyDescent="0.3">
      <c r="A53" s="90" t="s">
        <v>235</v>
      </c>
      <c r="B53" s="90"/>
      <c r="C53" s="90"/>
      <c r="D53" s="90"/>
      <c r="E53" s="90"/>
      <c r="F53" s="90"/>
      <c r="G53" s="90"/>
      <c r="H53" s="90"/>
    </row>
    <row r="54" spans="1:8" ht="13" customHeight="1" x14ac:dyDescent="0.3">
      <c r="A54" s="56" t="s">
        <v>231</v>
      </c>
      <c r="B54" s="56" t="s">
        <v>144</v>
      </c>
      <c r="C54" s="56" t="s">
        <v>159</v>
      </c>
      <c r="D54" s="56" t="s">
        <v>67</v>
      </c>
      <c r="E54" s="56" t="s">
        <v>77</v>
      </c>
      <c r="F54" s="56" t="s">
        <v>78</v>
      </c>
      <c r="G54" s="56" t="s">
        <v>79</v>
      </c>
      <c r="H54" s="56" t="s">
        <v>80</v>
      </c>
    </row>
    <row r="55" spans="1:8" ht="13" customHeight="1" x14ac:dyDescent="0.3">
      <c r="A55" s="56" t="s">
        <v>236</v>
      </c>
      <c r="B55" s="124" t="s">
        <v>90</v>
      </c>
      <c r="C55" s="66" t="s">
        <v>145</v>
      </c>
      <c r="D55" s="87">
        <f t="shared" ref="D55:H64" si="0">D2*0.9</f>
        <v>0.9</v>
      </c>
      <c r="E55" s="87">
        <f t="shared" si="0"/>
        <v>0.9</v>
      </c>
      <c r="F55" s="87">
        <f t="shared" si="0"/>
        <v>0.9</v>
      </c>
      <c r="G55" s="87">
        <f t="shared" si="0"/>
        <v>0.9</v>
      </c>
      <c r="H55" s="87">
        <f t="shared" si="0"/>
        <v>0.9</v>
      </c>
    </row>
    <row r="56" spans="1:8" x14ac:dyDescent="0.25">
      <c r="B56" s="125"/>
      <c r="C56" s="66" t="s">
        <v>146</v>
      </c>
      <c r="D56" s="87">
        <f t="shared" si="0"/>
        <v>0.9</v>
      </c>
      <c r="E56" s="87">
        <f t="shared" si="0"/>
        <v>0.9</v>
      </c>
      <c r="F56" s="87">
        <f t="shared" si="0"/>
        <v>0.9</v>
      </c>
      <c r="G56" s="87">
        <f t="shared" si="0"/>
        <v>0.9</v>
      </c>
      <c r="H56" s="87">
        <f t="shared" si="0"/>
        <v>0.9</v>
      </c>
    </row>
    <row r="57" spans="1:8" x14ac:dyDescent="0.25">
      <c r="B57" s="125"/>
      <c r="C57" s="66" t="s">
        <v>147</v>
      </c>
      <c r="D57" s="87">
        <f t="shared" si="0"/>
        <v>0.9</v>
      </c>
      <c r="E57" s="87">
        <f t="shared" si="0"/>
        <v>0.9</v>
      </c>
      <c r="F57" s="87">
        <f t="shared" si="0"/>
        <v>0.9</v>
      </c>
      <c r="G57" s="87">
        <f t="shared" si="0"/>
        <v>0.9</v>
      </c>
      <c r="H57" s="87">
        <f t="shared" si="0"/>
        <v>0.9</v>
      </c>
    </row>
    <row r="58" spans="1:8" x14ac:dyDescent="0.25">
      <c r="B58" s="124" t="s">
        <v>67</v>
      </c>
      <c r="C58" s="66" t="s">
        <v>145</v>
      </c>
      <c r="D58" s="87">
        <f t="shared" si="0"/>
        <v>4.6440000000000001</v>
      </c>
      <c r="E58" s="87">
        <f t="shared" si="0"/>
        <v>0.9</v>
      </c>
      <c r="F58" s="87">
        <f t="shared" si="0"/>
        <v>0.9</v>
      </c>
      <c r="G58" s="87">
        <f t="shared" si="0"/>
        <v>0.9</v>
      </c>
      <c r="H58" s="87">
        <f t="shared" si="0"/>
        <v>0.9</v>
      </c>
    </row>
    <row r="59" spans="1:8" x14ac:dyDescent="0.25">
      <c r="B59" s="125"/>
      <c r="C59" s="66" t="s">
        <v>146</v>
      </c>
      <c r="D59" s="87">
        <f t="shared" si="0"/>
        <v>4.6440000000000001</v>
      </c>
      <c r="E59" s="87">
        <f t="shared" si="0"/>
        <v>0.9</v>
      </c>
      <c r="F59" s="87">
        <f t="shared" si="0"/>
        <v>0.9</v>
      </c>
      <c r="G59" s="87">
        <f t="shared" si="0"/>
        <v>0.9</v>
      </c>
      <c r="H59" s="87">
        <f t="shared" si="0"/>
        <v>0.9</v>
      </c>
    </row>
    <row r="60" spans="1:8" x14ac:dyDescent="0.25">
      <c r="B60" s="125"/>
      <c r="C60" s="66" t="s">
        <v>147</v>
      </c>
      <c r="D60" s="87">
        <f t="shared" si="0"/>
        <v>0.9</v>
      </c>
      <c r="E60" s="87">
        <f t="shared" si="0"/>
        <v>0.9</v>
      </c>
      <c r="F60" s="87">
        <f t="shared" si="0"/>
        <v>0.9</v>
      </c>
      <c r="G60" s="87">
        <f t="shared" si="0"/>
        <v>0.9</v>
      </c>
      <c r="H60" s="87">
        <f t="shared" si="0"/>
        <v>0.9</v>
      </c>
    </row>
    <row r="61" spans="1:8" x14ac:dyDescent="0.25">
      <c r="B61" s="124" t="s">
        <v>77</v>
      </c>
      <c r="C61" s="66" t="s">
        <v>145</v>
      </c>
      <c r="D61" s="87">
        <f t="shared" si="0"/>
        <v>0.9</v>
      </c>
      <c r="E61" s="87">
        <f t="shared" si="0"/>
        <v>4.6440000000000001</v>
      </c>
      <c r="F61" s="87">
        <f t="shared" si="0"/>
        <v>0.9</v>
      </c>
      <c r="G61" s="87">
        <f t="shared" si="0"/>
        <v>0.9</v>
      </c>
      <c r="H61" s="87">
        <f t="shared" si="0"/>
        <v>0.9</v>
      </c>
    </row>
    <row r="62" spans="1:8" x14ac:dyDescent="0.25">
      <c r="B62" s="125"/>
      <c r="C62" s="66" t="s">
        <v>146</v>
      </c>
      <c r="D62" s="87">
        <f t="shared" si="0"/>
        <v>0.9</v>
      </c>
      <c r="E62" s="87">
        <f t="shared" si="0"/>
        <v>4.6440000000000001</v>
      </c>
      <c r="F62" s="87">
        <f t="shared" si="0"/>
        <v>0.9</v>
      </c>
      <c r="G62" s="87">
        <f t="shared" si="0"/>
        <v>0.9</v>
      </c>
      <c r="H62" s="87">
        <f t="shared" si="0"/>
        <v>0.9</v>
      </c>
    </row>
    <row r="63" spans="1:8" x14ac:dyDescent="0.25">
      <c r="B63" s="125"/>
      <c r="C63" s="66" t="s">
        <v>147</v>
      </c>
      <c r="D63" s="87">
        <f t="shared" si="0"/>
        <v>0.9</v>
      </c>
      <c r="E63" s="87">
        <f t="shared" si="0"/>
        <v>0.9</v>
      </c>
      <c r="F63" s="87">
        <f t="shared" si="0"/>
        <v>0.9</v>
      </c>
      <c r="G63" s="87">
        <f t="shared" si="0"/>
        <v>0.9</v>
      </c>
      <c r="H63" s="87">
        <f t="shared" si="0"/>
        <v>0.9</v>
      </c>
    </row>
    <row r="64" spans="1:8" x14ac:dyDescent="0.25">
      <c r="B64" s="124" t="s">
        <v>78</v>
      </c>
      <c r="C64" s="66" t="s">
        <v>145</v>
      </c>
      <c r="D64" s="87">
        <f t="shared" si="0"/>
        <v>0.9</v>
      </c>
      <c r="E64" s="87">
        <f t="shared" si="0"/>
        <v>0.9</v>
      </c>
      <c r="F64" s="87">
        <f t="shared" si="0"/>
        <v>1.6380000000000001</v>
      </c>
      <c r="G64" s="87">
        <f t="shared" si="0"/>
        <v>0.9</v>
      </c>
      <c r="H64" s="87">
        <f t="shared" si="0"/>
        <v>0.9</v>
      </c>
    </row>
    <row r="65" spans="1:8" x14ac:dyDescent="0.25">
      <c r="B65" s="125"/>
      <c r="C65" s="66" t="s">
        <v>146</v>
      </c>
      <c r="D65" s="87">
        <f t="shared" ref="D65:H74" si="1">D12*0.9</f>
        <v>0.9</v>
      </c>
      <c r="E65" s="87">
        <f t="shared" si="1"/>
        <v>0.9</v>
      </c>
      <c r="F65" s="87">
        <f t="shared" si="1"/>
        <v>1.6380000000000001</v>
      </c>
      <c r="G65" s="87">
        <f t="shared" si="1"/>
        <v>0.9</v>
      </c>
      <c r="H65" s="87">
        <f t="shared" si="1"/>
        <v>0.9</v>
      </c>
    </row>
    <row r="66" spans="1:8" x14ac:dyDescent="0.25">
      <c r="B66" s="125"/>
      <c r="C66" s="66" t="s">
        <v>147</v>
      </c>
      <c r="D66" s="87">
        <f t="shared" si="1"/>
        <v>0.9</v>
      </c>
      <c r="E66" s="87">
        <f t="shared" si="1"/>
        <v>0.9</v>
      </c>
      <c r="F66" s="87">
        <f t="shared" si="1"/>
        <v>0.9</v>
      </c>
      <c r="G66" s="87">
        <f t="shared" si="1"/>
        <v>0.9</v>
      </c>
      <c r="H66" s="87">
        <f t="shared" si="1"/>
        <v>0.9</v>
      </c>
    </row>
    <row r="67" spans="1:8" x14ac:dyDescent="0.25">
      <c r="B67" s="124" t="s">
        <v>79</v>
      </c>
      <c r="C67" s="66" t="s">
        <v>145</v>
      </c>
      <c r="D67" s="87">
        <f t="shared" si="1"/>
        <v>0.9</v>
      </c>
      <c r="E67" s="87">
        <f t="shared" si="1"/>
        <v>0.9</v>
      </c>
      <c r="F67" s="87">
        <f t="shared" si="1"/>
        <v>0.9</v>
      </c>
      <c r="G67" s="87">
        <f t="shared" si="1"/>
        <v>1.6380000000000001</v>
      </c>
      <c r="H67" s="87">
        <f t="shared" si="1"/>
        <v>0.9</v>
      </c>
    </row>
    <row r="68" spans="1:8" x14ac:dyDescent="0.25">
      <c r="B68" s="125"/>
      <c r="C68" s="66" t="s">
        <v>146</v>
      </c>
      <c r="D68" s="87">
        <f t="shared" si="1"/>
        <v>0.9</v>
      </c>
      <c r="E68" s="87">
        <f t="shared" si="1"/>
        <v>0.9</v>
      </c>
      <c r="F68" s="87">
        <f t="shared" si="1"/>
        <v>0.9</v>
      </c>
      <c r="G68" s="87">
        <f t="shared" si="1"/>
        <v>1.6380000000000001</v>
      </c>
      <c r="H68" s="87">
        <f t="shared" si="1"/>
        <v>0.9</v>
      </c>
    </row>
    <row r="69" spans="1:8" x14ac:dyDescent="0.25">
      <c r="B69" s="125"/>
      <c r="C69" s="66" t="s">
        <v>147</v>
      </c>
      <c r="D69" s="87">
        <f t="shared" si="1"/>
        <v>0.9</v>
      </c>
      <c r="E69" s="87">
        <f t="shared" si="1"/>
        <v>0.9</v>
      </c>
      <c r="F69" s="87">
        <f t="shared" si="1"/>
        <v>0.9</v>
      </c>
      <c r="G69" s="87">
        <f t="shared" si="1"/>
        <v>0.9</v>
      </c>
      <c r="H69" s="87">
        <f t="shared" si="1"/>
        <v>0.9</v>
      </c>
    </row>
    <row r="70" spans="1:8" ht="13" customHeight="1" x14ac:dyDescent="0.25">
      <c r="B70" s="99" t="s">
        <v>149</v>
      </c>
      <c r="C70" s="66" t="s">
        <v>147</v>
      </c>
      <c r="D70" s="87">
        <f t="shared" si="1"/>
        <v>0.94500000000000006</v>
      </c>
      <c r="E70" s="87">
        <f t="shared" si="1"/>
        <v>0.94500000000000006</v>
      </c>
      <c r="F70" s="87">
        <f t="shared" si="1"/>
        <v>0.94500000000000006</v>
      </c>
      <c r="G70" s="87">
        <f t="shared" si="1"/>
        <v>0.94500000000000006</v>
      </c>
      <c r="H70" s="87">
        <f t="shared" si="1"/>
        <v>0.9</v>
      </c>
    </row>
    <row r="71" spans="1:8" x14ac:dyDescent="0.25">
      <c r="D71" s="85"/>
      <c r="E71" s="85"/>
      <c r="F71" s="85"/>
      <c r="G71" s="85"/>
      <c r="H71" s="85"/>
    </row>
    <row r="72" spans="1:8" ht="13" customHeight="1" x14ac:dyDescent="0.3">
      <c r="A72" s="56" t="s">
        <v>237</v>
      </c>
      <c r="B72" s="124" t="s">
        <v>90</v>
      </c>
      <c r="C72" s="66" t="s">
        <v>145</v>
      </c>
      <c r="D72" s="87">
        <f t="shared" ref="D72:H81" si="2">D19*0.9</f>
        <v>0.9</v>
      </c>
      <c r="E72" s="87">
        <f t="shared" si="2"/>
        <v>0.9</v>
      </c>
      <c r="F72" s="87">
        <f t="shared" si="2"/>
        <v>0.88200000000000001</v>
      </c>
      <c r="G72" s="87">
        <f t="shared" si="2"/>
        <v>0.88200000000000001</v>
      </c>
      <c r="H72" s="87">
        <f t="shared" si="2"/>
        <v>0.9</v>
      </c>
    </row>
    <row r="73" spans="1:8" x14ac:dyDescent="0.25">
      <c r="B73" s="125"/>
      <c r="C73" s="66" t="s">
        <v>146</v>
      </c>
      <c r="D73" s="87">
        <f t="shared" si="2"/>
        <v>0.9</v>
      </c>
      <c r="E73" s="87">
        <f t="shared" si="2"/>
        <v>0.9</v>
      </c>
      <c r="F73" s="87">
        <f t="shared" si="2"/>
        <v>0.88200000000000001</v>
      </c>
      <c r="G73" s="87">
        <f t="shared" si="2"/>
        <v>0.88200000000000001</v>
      </c>
      <c r="H73" s="87">
        <f t="shared" si="2"/>
        <v>0.9</v>
      </c>
    </row>
    <row r="74" spans="1:8" x14ac:dyDescent="0.25">
      <c r="B74" s="125"/>
      <c r="C74" s="66" t="s">
        <v>147</v>
      </c>
      <c r="D74" s="87">
        <f t="shared" si="2"/>
        <v>0.9</v>
      </c>
      <c r="E74" s="87">
        <f t="shared" si="2"/>
        <v>0.9</v>
      </c>
      <c r="F74" s="87">
        <f t="shared" si="2"/>
        <v>0.89100000000000001</v>
      </c>
      <c r="G74" s="87">
        <f t="shared" si="2"/>
        <v>0.89100000000000001</v>
      </c>
      <c r="H74" s="87">
        <f t="shared" si="2"/>
        <v>0.9</v>
      </c>
    </row>
    <row r="75" spans="1:8" x14ac:dyDescent="0.25">
      <c r="B75" s="124" t="s">
        <v>67</v>
      </c>
      <c r="C75" s="66" t="s">
        <v>145</v>
      </c>
      <c r="D75" s="87">
        <f t="shared" si="2"/>
        <v>0.9</v>
      </c>
      <c r="E75" s="87">
        <f t="shared" si="2"/>
        <v>0.9</v>
      </c>
      <c r="F75" s="87">
        <f t="shared" si="2"/>
        <v>0.9</v>
      </c>
      <c r="G75" s="87">
        <f t="shared" si="2"/>
        <v>0.9</v>
      </c>
      <c r="H75" s="87">
        <f t="shared" si="2"/>
        <v>0.9</v>
      </c>
    </row>
    <row r="76" spans="1:8" x14ac:dyDescent="0.25">
      <c r="B76" s="125"/>
      <c r="C76" s="66" t="s">
        <v>146</v>
      </c>
      <c r="D76" s="87">
        <f t="shared" si="2"/>
        <v>0.9</v>
      </c>
      <c r="E76" s="87">
        <f t="shared" si="2"/>
        <v>0.9</v>
      </c>
      <c r="F76" s="87">
        <f t="shared" si="2"/>
        <v>0.9</v>
      </c>
      <c r="G76" s="87">
        <f t="shared" si="2"/>
        <v>0.9</v>
      </c>
      <c r="H76" s="87">
        <f t="shared" si="2"/>
        <v>0.9</v>
      </c>
    </row>
    <row r="77" spans="1:8" x14ac:dyDescent="0.25">
      <c r="B77" s="125"/>
      <c r="C77" s="66" t="s">
        <v>147</v>
      </c>
      <c r="D77" s="87">
        <f t="shared" si="2"/>
        <v>0.9</v>
      </c>
      <c r="E77" s="87">
        <f t="shared" si="2"/>
        <v>0.9</v>
      </c>
      <c r="F77" s="87">
        <f t="shared" si="2"/>
        <v>0.89100000000000001</v>
      </c>
      <c r="G77" s="87">
        <f t="shared" si="2"/>
        <v>0.89100000000000001</v>
      </c>
      <c r="H77" s="87">
        <f t="shared" si="2"/>
        <v>0.9</v>
      </c>
    </row>
    <row r="78" spans="1:8" x14ac:dyDescent="0.25">
      <c r="B78" s="124" t="s">
        <v>77</v>
      </c>
      <c r="C78" s="66" t="s">
        <v>145</v>
      </c>
      <c r="D78" s="87">
        <f t="shared" si="2"/>
        <v>0.9</v>
      </c>
      <c r="E78" s="87">
        <f t="shared" si="2"/>
        <v>0.9</v>
      </c>
      <c r="F78" s="87">
        <f t="shared" si="2"/>
        <v>0.9</v>
      </c>
      <c r="G78" s="87">
        <f t="shared" si="2"/>
        <v>0.9</v>
      </c>
      <c r="H78" s="87">
        <f t="shared" si="2"/>
        <v>0.9</v>
      </c>
    </row>
    <row r="79" spans="1:8" x14ac:dyDescent="0.25">
      <c r="B79" s="125"/>
      <c r="C79" s="66" t="s">
        <v>146</v>
      </c>
      <c r="D79" s="87">
        <f t="shared" si="2"/>
        <v>0.9</v>
      </c>
      <c r="E79" s="87">
        <f t="shared" si="2"/>
        <v>0.9</v>
      </c>
      <c r="F79" s="87">
        <f t="shared" si="2"/>
        <v>0.9</v>
      </c>
      <c r="G79" s="87">
        <f t="shared" si="2"/>
        <v>0.9</v>
      </c>
      <c r="H79" s="87">
        <f t="shared" si="2"/>
        <v>0.9</v>
      </c>
    </row>
    <row r="80" spans="1:8" x14ac:dyDescent="0.25">
      <c r="B80" s="125"/>
      <c r="C80" s="66" t="s">
        <v>147</v>
      </c>
      <c r="D80" s="87">
        <f t="shared" si="2"/>
        <v>0.9</v>
      </c>
      <c r="E80" s="87">
        <f t="shared" si="2"/>
        <v>0.9</v>
      </c>
      <c r="F80" s="87">
        <f t="shared" si="2"/>
        <v>0.89100000000000001</v>
      </c>
      <c r="G80" s="87">
        <f t="shared" si="2"/>
        <v>0.89100000000000001</v>
      </c>
      <c r="H80" s="87">
        <f t="shared" si="2"/>
        <v>0.9</v>
      </c>
    </row>
    <row r="81" spans="1:8" x14ac:dyDescent="0.25">
      <c r="B81" s="124" t="s">
        <v>78</v>
      </c>
      <c r="C81" s="66" t="s">
        <v>145</v>
      </c>
      <c r="D81" s="87">
        <f t="shared" si="2"/>
        <v>0.9</v>
      </c>
      <c r="E81" s="87">
        <f t="shared" si="2"/>
        <v>0.9</v>
      </c>
      <c r="F81" s="87">
        <f t="shared" si="2"/>
        <v>0.70200000000000007</v>
      </c>
      <c r="G81" s="87">
        <f t="shared" si="2"/>
        <v>0.9</v>
      </c>
      <c r="H81" s="87">
        <f t="shared" si="2"/>
        <v>0.9</v>
      </c>
    </row>
    <row r="82" spans="1:8" x14ac:dyDescent="0.25">
      <c r="B82" s="125"/>
      <c r="C82" s="66" t="s">
        <v>146</v>
      </c>
      <c r="D82" s="87">
        <f t="shared" ref="D82:H91" si="3">D29*0.9</f>
        <v>0.9</v>
      </c>
      <c r="E82" s="87">
        <f t="shared" si="3"/>
        <v>0.9</v>
      </c>
      <c r="F82" s="87">
        <f t="shared" si="3"/>
        <v>0.70200000000000007</v>
      </c>
      <c r="G82" s="87">
        <f t="shared" si="3"/>
        <v>0.9</v>
      </c>
      <c r="H82" s="87">
        <f t="shared" si="3"/>
        <v>0.9</v>
      </c>
    </row>
    <row r="83" spans="1:8" x14ac:dyDescent="0.25">
      <c r="B83" s="125"/>
      <c r="C83" s="66" t="s">
        <v>147</v>
      </c>
      <c r="D83" s="87">
        <f t="shared" si="3"/>
        <v>0.9</v>
      </c>
      <c r="E83" s="87">
        <f t="shared" si="3"/>
        <v>0.9</v>
      </c>
      <c r="F83" s="87">
        <f t="shared" si="3"/>
        <v>0.89100000000000001</v>
      </c>
      <c r="G83" s="87">
        <f t="shared" si="3"/>
        <v>0.89100000000000001</v>
      </c>
      <c r="H83" s="87">
        <f t="shared" si="3"/>
        <v>0.9</v>
      </c>
    </row>
    <row r="84" spans="1:8" x14ac:dyDescent="0.25">
      <c r="B84" s="124" t="s">
        <v>79</v>
      </c>
      <c r="C84" s="66" t="s">
        <v>145</v>
      </c>
      <c r="D84" s="87">
        <f t="shared" si="3"/>
        <v>0.9</v>
      </c>
      <c r="E84" s="87">
        <f t="shared" si="3"/>
        <v>0.9</v>
      </c>
      <c r="F84" s="87">
        <f t="shared" si="3"/>
        <v>0.9</v>
      </c>
      <c r="G84" s="87">
        <f t="shared" si="3"/>
        <v>0.70200000000000007</v>
      </c>
      <c r="H84" s="87">
        <f t="shared" si="3"/>
        <v>0.9</v>
      </c>
    </row>
    <row r="85" spans="1:8" x14ac:dyDescent="0.25">
      <c r="B85" s="125"/>
      <c r="C85" s="66" t="s">
        <v>146</v>
      </c>
      <c r="D85" s="87">
        <f t="shared" si="3"/>
        <v>0.9</v>
      </c>
      <c r="E85" s="87">
        <f t="shared" si="3"/>
        <v>0.9</v>
      </c>
      <c r="F85" s="87">
        <f t="shared" si="3"/>
        <v>0.9</v>
      </c>
      <c r="G85" s="87">
        <f t="shared" si="3"/>
        <v>0.70200000000000007</v>
      </c>
      <c r="H85" s="87">
        <f t="shared" si="3"/>
        <v>0.9</v>
      </c>
    </row>
    <row r="86" spans="1:8" x14ac:dyDescent="0.25">
      <c r="B86" s="125"/>
      <c r="C86" s="66" t="s">
        <v>147</v>
      </c>
      <c r="D86" s="87">
        <f t="shared" si="3"/>
        <v>0.9</v>
      </c>
      <c r="E86" s="87">
        <f t="shared" si="3"/>
        <v>0.9</v>
      </c>
      <c r="F86" s="87">
        <f t="shared" si="3"/>
        <v>0.9</v>
      </c>
      <c r="G86" s="87">
        <f t="shared" si="3"/>
        <v>0.89100000000000001</v>
      </c>
      <c r="H86" s="87">
        <f t="shared" si="3"/>
        <v>0.9</v>
      </c>
    </row>
    <row r="87" spans="1:8" ht="13" customHeight="1" x14ac:dyDescent="0.25">
      <c r="B87" s="99" t="s">
        <v>149</v>
      </c>
      <c r="C87" s="66" t="s">
        <v>147</v>
      </c>
      <c r="D87" s="87">
        <f t="shared" si="3"/>
        <v>0.9</v>
      </c>
      <c r="E87" s="87">
        <f t="shared" si="3"/>
        <v>0.9</v>
      </c>
      <c r="F87" s="87">
        <f t="shared" si="3"/>
        <v>0.85499999999999998</v>
      </c>
      <c r="G87" s="87">
        <f t="shared" si="3"/>
        <v>0.85499999999999998</v>
      </c>
      <c r="H87" s="87">
        <f t="shared" si="3"/>
        <v>0.9</v>
      </c>
    </row>
    <row r="88" spans="1:8" x14ac:dyDescent="0.25">
      <c r="D88" s="85"/>
      <c r="E88" s="85"/>
      <c r="F88" s="85"/>
      <c r="G88" s="85"/>
      <c r="H88" s="85"/>
    </row>
    <row r="89" spans="1:8" ht="13" customHeight="1" x14ac:dyDescent="0.3">
      <c r="A89" s="58" t="s">
        <v>238</v>
      </c>
      <c r="B89" s="124" t="s">
        <v>90</v>
      </c>
      <c r="C89" s="66" t="s">
        <v>145</v>
      </c>
      <c r="D89" s="87">
        <f t="shared" ref="D89:H98" si="4">D36*0.9</f>
        <v>0.9</v>
      </c>
      <c r="E89" s="87">
        <f t="shared" si="4"/>
        <v>0.9</v>
      </c>
      <c r="F89" s="87">
        <f t="shared" si="4"/>
        <v>0.9</v>
      </c>
      <c r="G89" s="87">
        <f t="shared" si="4"/>
        <v>0.9</v>
      </c>
      <c r="H89" s="87">
        <f t="shared" si="4"/>
        <v>0.9</v>
      </c>
    </row>
    <row r="90" spans="1:8" x14ac:dyDescent="0.25">
      <c r="B90" s="125"/>
      <c r="C90" s="66" t="s">
        <v>146</v>
      </c>
      <c r="D90" s="87">
        <f t="shared" si="4"/>
        <v>0.9</v>
      </c>
      <c r="E90" s="87">
        <f t="shared" si="4"/>
        <v>0.9</v>
      </c>
      <c r="F90" s="87">
        <f t="shared" si="4"/>
        <v>0.9</v>
      </c>
      <c r="G90" s="87">
        <f t="shared" si="4"/>
        <v>0.9</v>
      </c>
      <c r="H90" s="87">
        <f t="shared" si="4"/>
        <v>0.9</v>
      </c>
    </row>
    <row r="91" spans="1:8" x14ac:dyDescent="0.25">
      <c r="B91" s="125"/>
      <c r="C91" s="66" t="s">
        <v>147</v>
      </c>
      <c r="D91" s="87">
        <f t="shared" si="4"/>
        <v>0.9</v>
      </c>
      <c r="E91" s="87">
        <f t="shared" si="4"/>
        <v>0.9</v>
      </c>
      <c r="F91" s="87">
        <f t="shared" si="4"/>
        <v>0.9</v>
      </c>
      <c r="G91" s="87">
        <f t="shared" si="4"/>
        <v>0.9</v>
      </c>
      <c r="H91" s="87">
        <f t="shared" si="4"/>
        <v>0.9</v>
      </c>
    </row>
    <row r="92" spans="1:8" x14ac:dyDescent="0.25">
      <c r="B92" s="124" t="s">
        <v>67</v>
      </c>
      <c r="C92" s="66" t="s">
        <v>145</v>
      </c>
      <c r="D92" s="87">
        <f t="shared" si="4"/>
        <v>0.9</v>
      </c>
      <c r="E92" s="87">
        <f t="shared" si="4"/>
        <v>0.9</v>
      </c>
      <c r="F92" s="87">
        <f t="shared" si="4"/>
        <v>0.9</v>
      </c>
      <c r="G92" s="87">
        <f t="shared" si="4"/>
        <v>0.9</v>
      </c>
      <c r="H92" s="87">
        <f t="shared" si="4"/>
        <v>0.9</v>
      </c>
    </row>
    <row r="93" spans="1:8" x14ac:dyDescent="0.25">
      <c r="B93" s="125"/>
      <c r="C93" s="66" t="s">
        <v>146</v>
      </c>
      <c r="D93" s="87">
        <f t="shared" si="4"/>
        <v>0.9</v>
      </c>
      <c r="E93" s="87">
        <f t="shared" si="4"/>
        <v>0.9</v>
      </c>
      <c r="F93" s="87">
        <f t="shared" si="4"/>
        <v>0.9</v>
      </c>
      <c r="G93" s="87">
        <f t="shared" si="4"/>
        <v>0.9</v>
      </c>
      <c r="H93" s="87">
        <f t="shared" si="4"/>
        <v>0.9</v>
      </c>
    </row>
    <row r="94" spans="1:8" x14ac:dyDescent="0.25">
      <c r="B94" s="125"/>
      <c r="C94" s="66" t="s">
        <v>147</v>
      </c>
      <c r="D94" s="87">
        <f t="shared" si="4"/>
        <v>0.9</v>
      </c>
      <c r="E94" s="87">
        <f t="shared" si="4"/>
        <v>0.9</v>
      </c>
      <c r="F94" s="87">
        <f t="shared" si="4"/>
        <v>0.9</v>
      </c>
      <c r="G94" s="87">
        <f t="shared" si="4"/>
        <v>0.9</v>
      </c>
      <c r="H94" s="87">
        <f t="shared" si="4"/>
        <v>0.9</v>
      </c>
    </row>
    <row r="95" spans="1:8" x14ac:dyDescent="0.25">
      <c r="B95" s="124" t="s">
        <v>77</v>
      </c>
      <c r="C95" s="66" t="s">
        <v>145</v>
      </c>
      <c r="D95" s="87">
        <f t="shared" si="4"/>
        <v>0.9</v>
      </c>
      <c r="E95" s="87">
        <f t="shared" si="4"/>
        <v>0.9</v>
      </c>
      <c r="F95" s="87">
        <f t="shared" si="4"/>
        <v>0.9</v>
      </c>
      <c r="G95" s="87">
        <f t="shared" si="4"/>
        <v>0.9</v>
      </c>
      <c r="H95" s="87">
        <f t="shared" si="4"/>
        <v>0.9</v>
      </c>
    </row>
    <row r="96" spans="1:8" x14ac:dyDescent="0.25">
      <c r="B96" s="125"/>
      <c r="C96" s="66" t="s">
        <v>146</v>
      </c>
      <c r="D96" s="87">
        <f t="shared" si="4"/>
        <v>0.9</v>
      </c>
      <c r="E96" s="87">
        <f t="shared" si="4"/>
        <v>0.9</v>
      </c>
      <c r="F96" s="87">
        <f t="shared" si="4"/>
        <v>0.9</v>
      </c>
      <c r="G96" s="87">
        <f t="shared" si="4"/>
        <v>0.9</v>
      </c>
      <c r="H96" s="87">
        <f t="shared" si="4"/>
        <v>0.9</v>
      </c>
    </row>
    <row r="97" spans="1:8" x14ac:dyDescent="0.25">
      <c r="B97" s="125"/>
      <c r="C97" s="66" t="s">
        <v>147</v>
      </c>
      <c r="D97" s="87">
        <f t="shared" si="4"/>
        <v>0.9</v>
      </c>
      <c r="E97" s="87">
        <f t="shared" si="4"/>
        <v>0.9</v>
      </c>
      <c r="F97" s="87">
        <f t="shared" si="4"/>
        <v>0.9</v>
      </c>
      <c r="G97" s="87">
        <f t="shared" si="4"/>
        <v>0.9</v>
      </c>
      <c r="H97" s="87">
        <f t="shared" si="4"/>
        <v>0.9</v>
      </c>
    </row>
    <row r="98" spans="1:8" x14ac:dyDescent="0.25">
      <c r="B98" s="124" t="s">
        <v>78</v>
      </c>
      <c r="C98" s="66" t="s">
        <v>145</v>
      </c>
      <c r="D98" s="87">
        <f t="shared" si="4"/>
        <v>0.9</v>
      </c>
      <c r="E98" s="87">
        <f t="shared" si="4"/>
        <v>0.9</v>
      </c>
      <c r="F98" s="87">
        <f t="shared" si="4"/>
        <v>1.6380000000000001</v>
      </c>
      <c r="G98" s="87">
        <f t="shared" si="4"/>
        <v>0.9</v>
      </c>
      <c r="H98" s="87">
        <f t="shared" si="4"/>
        <v>0.9</v>
      </c>
    </row>
    <row r="99" spans="1:8" x14ac:dyDescent="0.25">
      <c r="B99" s="125"/>
      <c r="C99" s="66" t="s">
        <v>146</v>
      </c>
      <c r="D99" s="87">
        <f t="shared" ref="D99:H108" si="5">D46*0.9</f>
        <v>0.9</v>
      </c>
      <c r="E99" s="87">
        <f t="shared" si="5"/>
        <v>0.9</v>
      </c>
      <c r="F99" s="87">
        <f t="shared" si="5"/>
        <v>1.6380000000000001</v>
      </c>
      <c r="G99" s="87">
        <f t="shared" si="5"/>
        <v>0.9</v>
      </c>
      <c r="H99" s="87">
        <f t="shared" si="5"/>
        <v>0.9</v>
      </c>
    </row>
    <row r="100" spans="1:8" x14ac:dyDescent="0.25">
      <c r="B100" s="125"/>
      <c r="C100" s="66" t="s">
        <v>147</v>
      </c>
      <c r="D100" s="87">
        <f t="shared" si="5"/>
        <v>0.9</v>
      </c>
      <c r="E100" s="87">
        <f t="shared" si="5"/>
        <v>0.9</v>
      </c>
      <c r="F100" s="87">
        <f t="shared" si="5"/>
        <v>0.9</v>
      </c>
      <c r="G100" s="87">
        <f t="shared" si="5"/>
        <v>0.9</v>
      </c>
      <c r="H100" s="87">
        <f t="shared" si="5"/>
        <v>0.9</v>
      </c>
    </row>
    <row r="101" spans="1:8" x14ac:dyDescent="0.25">
      <c r="B101" s="124" t="s">
        <v>79</v>
      </c>
      <c r="C101" s="66" t="s">
        <v>145</v>
      </c>
      <c r="D101" s="87">
        <f t="shared" si="5"/>
        <v>0.9</v>
      </c>
      <c r="E101" s="87">
        <f t="shared" si="5"/>
        <v>0.9</v>
      </c>
      <c r="F101" s="87">
        <f t="shared" si="5"/>
        <v>0.9</v>
      </c>
      <c r="G101" s="87">
        <f t="shared" si="5"/>
        <v>1.6380000000000001</v>
      </c>
      <c r="H101" s="87">
        <f t="shared" si="5"/>
        <v>0.9</v>
      </c>
    </row>
    <row r="102" spans="1:8" x14ac:dyDescent="0.25">
      <c r="B102" s="125"/>
      <c r="C102" s="66" t="s">
        <v>146</v>
      </c>
      <c r="D102" s="87">
        <f t="shared" si="5"/>
        <v>0.9</v>
      </c>
      <c r="E102" s="87">
        <f t="shared" si="5"/>
        <v>0.9</v>
      </c>
      <c r="F102" s="87">
        <f t="shared" si="5"/>
        <v>0.9</v>
      </c>
      <c r="G102" s="87">
        <f t="shared" si="5"/>
        <v>1.6380000000000001</v>
      </c>
      <c r="H102" s="87">
        <f t="shared" si="5"/>
        <v>0.9</v>
      </c>
    </row>
    <row r="103" spans="1:8" x14ac:dyDescent="0.25">
      <c r="B103" s="125"/>
      <c r="C103" s="66" t="s">
        <v>147</v>
      </c>
      <c r="D103" s="87">
        <f t="shared" si="5"/>
        <v>0.9</v>
      </c>
      <c r="E103" s="87">
        <f t="shared" si="5"/>
        <v>0.9</v>
      </c>
      <c r="F103" s="87">
        <f t="shared" si="5"/>
        <v>0.9</v>
      </c>
      <c r="G103" s="87">
        <f t="shared" si="5"/>
        <v>0.9</v>
      </c>
      <c r="H103" s="87">
        <f t="shared" si="5"/>
        <v>0.9</v>
      </c>
    </row>
    <row r="104" spans="1:8" ht="13" customHeight="1" x14ac:dyDescent="0.25">
      <c r="B104" s="99" t="s">
        <v>149</v>
      </c>
      <c r="C104" s="66" t="s">
        <v>147</v>
      </c>
      <c r="D104" s="87">
        <f t="shared" si="5"/>
        <v>0.94500000000000006</v>
      </c>
      <c r="E104" s="87">
        <f t="shared" si="5"/>
        <v>0.94500000000000006</v>
      </c>
      <c r="F104" s="87">
        <f t="shared" si="5"/>
        <v>0.94500000000000006</v>
      </c>
      <c r="G104" s="87">
        <f t="shared" si="5"/>
        <v>0.94500000000000006</v>
      </c>
      <c r="H104" s="87">
        <f t="shared" si="5"/>
        <v>0.9</v>
      </c>
    </row>
    <row r="106" spans="1:8" ht="13" customHeight="1" x14ac:dyDescent="0.3">
      <c r="A106" s="90" t="s">
        <v>239</v>
      </c>
      <c r="B106" s="90"/>
      <c r="C106" s="90"/>
      <c r="D106" s="90"/>
      <c r="E106" s="90"/>
      <c r="F106" s="90"/>
      <c r="G106" s="90"/>
      <c r="H106" s="90"/>
    </row>
    <row r="107" spans="1:8" ht="13" customHeight="1" x14ac:dyDescent="0.3">
      <c r="A107" s="56" t="s">
        <v>231</v>
      </c>
      <c r="B107" s="56" t="s">
        <v>144</v>
      </c>
      <c r="C107" s="56" t="s">
        <v>159</v>
      </c>
      <c r="D107" s="56" t="s">
        <v>67</v>
      </c>
      <c r="E107" s="56" t="s">
        <v>77</v>
      </c>
      <c r="F107" s="56" t="s">
        <v>78</v>
      </c>
      <c r="G107" s="56" t="s">
        <v>79</v>
      </c>
      <c r="H107" s="56" t="s">
        <v>80</v>
      </c>
    </row>
    <row r="108" spans="1:8" ht="13" customHeight="1" x14ac:dyDescent="0.3">
      <c r="A108" s="56" t="s">
        <v>240</v>
      </c>
      <c r="B108" s="124" t="s">
        <v>90</v>
      </c>
      <c r="C108" s="66" t="s">
        <v>145</v>
      </c>
      <c r="D108" s="87">
        <f t="shared" ref="D108:H117" si="6">D2*1.05</f>
        <v>1.05</v>
      </c>
      <c r="E108" s="87">
        <f t="shared" si="6"/>
        <v>1.05</v>
      </c>
      <c r="F108" s="87">
        <f t="shared" si="6"/>
        <v>1.05</v>
      </c>
      <c r="G108" s="87">
        <f t="shared" si="6"/>
        <v>1.05</v>
      </c>
      <c r="H108" s="87">
        <f t="shared" si="6"/>
        <v>1.05</v>
      </c>
    </row>
    <row r="109" spans="1:8" x14ac:dyDescent="0.25">
      <c r="B109" s="125"/>
      <c r="C109" s="66" t="s">
        <v>146</v>
      </c>
      <c r="D109" s="87">
        <f t="shared" si="6"/>
        <v>1.05</v>
      </c>
      <c r="E109" s="87">
        <f t="shared" si="6"/>
        <v>1.05</v>
      </c>
      <c r="F109" s="87">
        <f t="shared" si="6"/>
        <v>1.05</v>
      </c>
      <c r="G109" s="87">
        <f t="shared" si="6"/>
        <v>1.05</v>
      </c>
      <c r="H109" s="87">
        <f t="shared" si="6"/>
        <v>1.05</v>
      </c>
    </row>
    <row r="110" spans="1:8" x14ac:dyDescent="0.25">
      <c r="B110" s="125"/>
      <c r="C110" s="66" t="s">
        <v>147</v>
      </c>
      <c r="D110" s="87">
        <f t="shared" si="6"/>
        <v>1.05</v>
      </c>
      <c r="E110" s="87">
        <f t="shared" si="6"/>
        <v>1.05</v>
      </c>
      <c r="F110" s="87">
        <f t="shared" si="6"/>
        <v>1.05</v>
      </c>
      <c r="G110" s="87">
        <f t="shared" si="6"/>
        <v>1.05</v>
      </c>
      <c r="H110" s="87">
        <f t="shared" si="6"/>
        <v>1.05</v>
      </c>
    </row>
    <row r="111" spans="1:8" x14ac:dyDescent="0.25">
      <c r="B111" s="124" t="s">
        <v>67</v>
      </c>
      <c r="C111" s="66" t="s">
        <v>145</v>
      </c>
      <c r="D111" s="87">
        <f t="shared" si="6"/>
        <v>5.4180000000000001</v>
      </c>
      <c r="E111" s="87">
        <f t="shared" si="6"/>
        <v>1.05</v>
      </c>
      <c r="F111" s="87">
        <f t="shared" si="6"/>
        <v>1.05</v>
      </c>
      <c r="G111" s="87">
        <f t="shared" si="6"/>
        <v>1.05</v>
      </c>
      <c r="H111" s="87">
        <f t="shared" si="6"/>
        <v>1.05</v>
      </c>
    </row>
    <row r="112" spans="1:8" x14ac:dyDescent="0.25">
      <c r="B112" s="125"/>
      <c r="C112" s="66" t="s">
        <v>146</v>
      </c>
      <c r="D112" s="87">
        <f t="shared" si="6"/>
        <v>5.4180000000000001</v>
      </c>
      <c r="E112" s="87">
        <f t="shared" si="6"/>
        <v>1.05</v>
      </c>
      <c r="F112" s="87">
        <f t="shared" si="6"/>
        <v>1.05</v>
      </c>
      <c r="G112" s="87">
        <f t="shared" si="6"/>
        <v>1.05</v>
      </c>
      <c r="H112" s="87">
        <f t="shared" si="6"/>
        <v>1.05</v>
      </c>
    </row>
    <row r="113" spans="1:8" x14ac:dyDescent="0.25">
      <c r="B113" s="125"/>
      <c r="C113" s="66" t="s">
        <v>147</v>
      </c>
      <c r="D113" s="87">
        <f t="shared" si="6"/>
        <v>1.05</v>
      </c>
      <c r="E113" s="87">
        <f t="shared" si="6"/>
        <v>1.05</v>
      </c>
      <c r="F113" s="87">
        <f t="shared" si="6"/>
        <v>1.05</v>
      </c>
      <c r="G113" s="87">
        <f t="shared" si="6"/>
        <v>1.05</v>
      </c>
      <c r="H113" s="87">
        <f t="shared" si="6"/>
        <v>1.05</v>
      </c>
    </row>
    <row r="114" spans="1:8" x14ac:dyDescent="0.25">
      <c r="B114" s="124" t="s">
        <v>77</v>
      </c>
      <c r="C114" s="66" t="s">
        <v>145</v>
      </c>
      <c r="D114" s="87">
        <f t="shared" si="6"/>
        <v>1.05</v>
      </c>
      <c r="E114" s="87">
        <f t="shared" si="6"/>
        <v>5.4180000000000001</v>
      </c>
      <c r="F114" s="87">
        <f t="shared" si="6"/>
        <v>1.05</v>
      </c>
      <c r="G114" s="87">
        <f t="shared" si="6"/>
        <v>1.05</v>
      </c>
      <c r="H114" s="87">
        <f t="shared" si="6"/>
        <v>1.05</v>
      </c>
    </row>
    <row r="115" spans="1:8" x14ac:dyDescent="0.25">
      <c r="B115" s="125"/>
      <c r="C115" s="66" t="s">
        <v>146</v>
      </c>
      <c r="D115" s="87">
        <f t="shared" si="6"/>
        <v>1.05</v>
      </c>
      <c r="E115" s="87">
        <f t="shared" si="6"/>
        <v>5.4180000000000001</v>
      </c>
      <c r="F115" s="87">
        <f t="shared" si="6"/>
        <v>1.05</v>
      </c>
      <c r="G115" s="87">
        <f t="shared" si="6"/>
        <v>1.05</v>
      </c>
      <c r="H115" s="87">
        <f t="shared" si="6"/>
        <v>1.05</v>
      </c>
    </row>
    <row r="116" spans="1:8" x14ac:dyDescent="0.25">
      <c r="B116" s="125"/>
      <c r="C116" s="66" t="s">
        <v>147</v>
      </c>
      <c r="D116" s="87">
        <f t="shared" si="6"/>
        <v>1.05</v>
      </c>
      <c r="E116" s="87">
        <f t="shared" si="6"/>
        <v>1.05</v>
      </c>
      <c r="F116" s="87">
        <f t="shared" si="6"/>
        <v>1.05</v>
      </c>
      <c r="G116" s="87">
        <f t="shared" si="6"/>
        <v>1.05</v>
      </c>
      <c r="H116" s="87">
        <f t="shared" si="6"/>
        <v>1.05</v>
      </c>
    </row>
    <row r="117" spans="1:8" x14ac:dyDescent="0.25">
      <c r="B117" s="124" t="s">
        <v>78</v>
      </c>
      <c r="C117" s="66" t="s">
        <v>145</v>
      </c>
      <c r="D117" s="87">
        <f t="shared" si="6"/>
        <v>1.05</v>
      </c>
      <c r="E117" s="87">
        <f t="shared" si="6"/>
        <v>1.05</v>
      </c>
      <c r="F117" s="87">
        <f t="shared" si="6"/>
        <v>1.9110000000000003</v>
      </c>
      <c r="G117" s="87">
        <f t="shared" si="6"/>
        <v>1.05</v>
      </c>
      <c r="H117" s="87">
        <f t="shared" si="6"/>
        <v>1.05</v>
      </c>
    </row>
    <row r="118" spans="1:8" x14ac:dyDescent="0.25">
      <c r="B118" s="125"/>
      <c r="C118" s="66" t="s">
        <v>146</v>
      </c>
      <c r="D118" s="87">
        <f t="shared" ref="D118:H127" si="7">D12*1.05</f>
        <v>1.05</v>
      </c>
      <c r="E118" s="87">
        <f t="shared" si="7"/>
        <v>1.05</v>
      </c>
      <c r="F118" s="87">
        <f t="shared" si="7"/>
        <v>1.9110000000000003</v>
      </c>
      <c r="G118" s="87">
        <f t="shared" si="7"/>
        <v>1.05</v>
      </c>
      <c r="H118" s="87">
        <f t="shared" si="7"/>
        <v>1.05</v>
      </c>
    </row>
    <row r="119" spans="1:8" x14ac:dyDescent="0.25">
      <c r="B119" s="125"/>
      <c r="C119" s="66" t="s">
        <v>147</v>
      </c>
      <c r="D119" s="87">
        <f t="shared" si="7"/>
        <v>1.05</v>
      </c>
      <c r="E119" s="87">
        <f t="shared" si="7"/>
        <v>1.05</v>
      </c>
      <c r="F119" s="87">
        <f t="shared" si="7"/>
        <v>1.05</v>
      </c>
      <c r="G119" s="87">
        <f t="shared" si="7"/>
        <v>1.05</v>
      </c>
      <c r="H119" s="87">
        <f t="shared" si="7"/>
        <v>1.05</v>
      </c>
    </row>
    <row r="120" spans="1:8" x14ac:dyDescent="0.25">
      <c r="B120" s="124" t="s">
        <v>79</v>
      </c>
      <c r="C120" s="66" t="s">
        <v>145</v>
      </c>
      <c r="D120" s="87">
        <f t="shared" si="7"/>
        <v>1.05</v>
      </c>
      <c r="E120" s="87">
        <f t="shared" si="7"/>
        <v>1.05</v>
      </c>
      <c r="F120" s="87">
        <f t="shared" si="7"/>
        <v>1.05</v>
      </c>
      <c r="G120" s="87">
        <f t="shared" si="7"/>
        <v>1.9110000000000003</v>
      </c>
      <c r="H120" s="87">
        <f t="shared" si="7"/>
        <v>1.05</v>
      </c>
    </row>
    <row r="121" spans="1:8" x14ac:dyDescent="0.25">
      <c r="B121" s="125"/>
      <c r="C121" s="66" t="s">
        <v>146</v>
      </c>
      <c r="D121" s="87">
        <f t="shared" si="7"/>
        <v>1.05</v>
      </c>
      <c r="E121" s="87">
        <f t="shared" si="7"/>
        <v>1.05</v>
      </c>
      <c r="F121" s="87">
        <f t="shared" si="7"/>
        <v>1.05</v>
      </c>
      <c r="G121" s="87">
        <f t="shared" si="7"/>
        <v>1.9110000000000003</v>
      </c>
      <c r="H121" s="87">
        <f t="shared" si="7"/>
        <v>1.05</v>
      </c>
    </row>
    <row r="122" spans="1:8" x14ac:dyDescent="0.25">
      <c r="B122" s="125"/>
      <c r="C122" s="66" t="s">
        <v>147</v>
      </c>
      <c r="D122" s="87">
        <f t="shared" si="7"/>
        <v>1.05</v>
      </c>
      <c r="E122" s="87">
        <f t="shared" si="7"/>
        <v>1.05</v>
      </c>
      <c r="F122" s="87">
        <f t="shared" si="7"/>
        <v>1.05</v>
      </c>
      <c r="G122" s="87">
        <f t="shared" si="7"/>
        <v>1.05</v>
      </c>
      <c r="H122" s="87">
        <f t="shared" si="7"/>
        <v>1.05</v>
      </c>
    </row>
    <row r="123" spans="1:8" ht="13" customHeight="1" x14ac:dyDescent="0.25">
      <c r="B123" s="99" t="s">
        <v>149</v>
      </c>
      <c r="C123" s="66" t="s">
        <v>147</v>
      </c>
      <c r="D123" s="87">
        <f t="shared" si="7"/>
        <v>1.1025</v>
      </c>
      <c r="E123" s="87">
        <f t="shared" si="7"/>
        <v>1.1025</v>
      </c>
      <c r="F123" s="87">
        <f t="shared" si="7"/>
        <v>1.1025</v>
      </c>
      <c r="G123" s="87">
        <f t="shared" si="7"/>
        <v>1.1025</v>
      </c>
      <c r="H123" s="87">
        <f t="shared" si="7"/>
        <v>1.05</v>
      </c>
    </row>
    <row r="124" spans="1:8" x14ac:dyDescent="0.25">
      <c r="D124" s="85"/>
      <c r="E124" s="85"/>
      <c r="F124" s="85"/>
      <c r="G124" s="85"/>
      <c r="H124" s="85"/>
    </row>
    <row r="125" spans="1:8" ht="13" customHeight="1" x14ac:dyDescent="0.3">
      <c r="A125" s="56" t="s">
        <v>241</v>
      </c>
      <c r="B125" s="124" t="s">
        <v>90</v>
      </c>
      <c r="C125" s="66" t="s">
        <v>145</v>
      </c>
      <c r="D125" s="87">
        <f t="shared" ref="D125:H134" si="8">D19*1.05</f>
        <v>1.05</v>
      </c>
      <c r="E125" s="87">
        <f t="shared" si="8"/>
        <v>1.05</v>
      </c>
      <c r="F125" s="87">
        <f t="shared" si="8"/>
        <v>1.0289999999999999</v>
      </c>
      <c r="G125" s="87">
        <f t="shared" si="8"/>
        <v>1.0289999999999999</v>
      </c>
      <c r="H125" s="87">
        <f t="shared" si="8"/>
        <v>1.05</v>
      </c>
    </row>
    <row r="126" spans="1:8" x14ac:dyDescent="0.25">
      <c r="B126" s="125"/>
      <c r="C126" s="66" t="s">
        <v>146</v>
      </c>
      <c r="D126" s="87">
        <f t="shared" si="8"/>
        <v>1.05</v>
      </c>
      <c r="E126" s="87">
        <f t="shared" si="8"/>
        <v>1.05</v>
      </c>
      <c r="F126" s="87">
        <f t="shared" si="8"/>
        <v>1.0289999999999999</v>
      </c>
      <c r="G126" s="87">
        <f t="shared" si="8"/>
        <v>1.0289999999999999</v>
      </c>
      <c r="H126" s="87">
        <f t="shared" si="8"/>
        <v>1.05</v>
      </c>
    </row>
    <row r="127" spans="1:8" x14ac:dyDescent="0.25">
      <c r="B127" s="125"/>
      <c r="C127" s="66" t="s">
        <v>147</v>
      </c>
      <c r="D127" s="87">
        <f t="shared" si="8"/>
        <v>1.05</v>
      </c>
      <c r="E127" s="87">
        <f t="shared" si="8"/>
        <v>1.05</v>
      </c>
      <c r="F127" s="87">
        <f t="shared" si="8"/>
        <v>1.0395000000000001</v>
      </c>
      <c r="G127" s="87">
        <f t="shared" si="8"/>
        <v>1.0395000000000001</v>
      </c>
      <c r="H127" s="87">
        <f t="shared" si="8"/>
        <v>1.05</v>
      </c>
    </row>
    <row r="128" spans="1:8" x14ac:dyDescent="0.25">
      <c r="B128" s="124" t="s">
        <v>67</v>
      </c>
      <c r="C128" s="66" t="s">
        <v>145</v>
      </c>
      <c r="D128" s="87">
        <f t="shared" si="8"/>
        <v>1.05</v>
      </c>
      <c r="E128" s="87">
        <f t="shared" si="8"/>
        <v>1.05</v>
      </c>
      <c r="F128" s="87">
        <f t="shared" si="8"/>
        <v>1.05</v>
      </c>
      <c r="G128" s="87">
        <f t="shared" si="8"/>
        <v>1.05</v>
      </c>
      <c r="H128" s="87">
        <f t="shared" si="8"/>
        <v>1.05</v>
      </c>
    </row>
    <row r="129" spans="1:8" x14ac:dyDescent="0.25">
      <c r="B129" s="125"/>
      <c r="C129" s="66" t="s">
        <v>146</v>
      </c>
      <c r="D129" s="87">
        <f t="shared" si="8"/>
        <v>1.05</v>
      </c>
      <c r="E129" s="87">
        <f t="shared" si="8"/>
        <v>1.05</v>
      </c>
      <c r="F129" s="87">
        <f t="shared" si="8"/>
        <v>1.05</v>
      </c>
      <c r="G129" s="87">
        <f t="shared" si="8"/>
        <v>1.05</v>
      </c>
      <c r="H129" s="87">
        <f t="shared" si="8"/>
        <v>1.05</v>
      </c>
    </row>
    <row r="130" spans="1:8" x14ac:dyDescent="0.25">
      <c r="B130" s="125"/>
      <c r="C130" s="66" t="s">
        <v>147</v>
      </c>
      <c r="D130" s="87">
        <f t="shared" si="8"/>
        <v>1.05</v>
      </c>
      <c r="E130" s="87">
        <f t="shared" si="8"/>
        <v>1.05</v>
      </c>
      <c r="F130" s="87">
        <f t="shared" si="8"/>
        <v>1.0395000000000001</v>
      </c>
      <c r="G130" s="87">
        <f t="shared" si="8"/>
        <v>1.0395000000000001</v>
      </c>
      <c r="H130" s="87">
        <f t="shared" si="8"/>
        <v>1.05</v>
      </c>
    </row>
    <row r="131" spans="1:8" x14ac:dyDescent="0.25">
      <c r="B131" s="124" t="s">
        <v>77</v>
      </c>
      <c r="C131" s="66" t="s">
        <v>145</v>
      </c>
      <c r="D131" s="87">
        <f t="shared" si="8"/>
        <v>1.05</v>
      </c>
      <c r="E131" s="87">
        <f t="shared" si="8"/>
        <v>1.05</v>
      </c>
      <c r="F131" s="87">
        <f t="shared" si="8"/>
        <v>1.05</v>
      </c>
      <c r="G131" s="87">
        <f t="shared" si="8"/>
        <v>1.05</v>
      </c>
      <c r="H131" s="87">
        <f t="shared" si="8"/>
        <v>1.05</v>
      </c>
    </row>
    <row r="132" spans="1:8" x14ac:dyDescent="0.25">
      <c r="B132" s="125"/>
      <c r="C132" s="66" t="s">
        <v>146</v>
      </c>
      <c r="D132" s="87">
        <f t="shared" si="8"/>
        <v>1.05</v>
      </c>
      <c r="E132" s="87">
        <f t="shared" si="8"/>
        <v>1.05</v>
      </c>
      <c r="F132" s="87">
        <f t="shared" si="8"/>
        <v>1.05</v>
      </c>
      <c r="G132" s="87">
        <f t="shared" si="8"/>
        <v>1.05</v>
      </c>
      <c r="H132" s="87">
        <f t="shared" si="8"/>
        <v>1.05</v>
      </c>
    </row>
    <row r="133" spans="1:8" x14ac:dyDescent="0.25">
      <c r="B133" s="125"/>
      <c r="C133" s="66" t="s">
        <v>147</v>
      </c>
      <c r="D133" s="87">
        <f t="shared" si="8"/>
        <v>1.05</v>
      </c>
      <c r="E133" s="87">
        <f t="shared" si="8"/>
        <v>1.05</v>
      </c>
      <c r="F133" s="87">
        <f t="shared" si="8"/>
        <v>1.0395000000000001</v>
      </c>
      <c r="G133" s="87">
        <f t="shared" si="8"/>
        <v>1.0395000000000001</v>
      </c>
      <c r="H133" s="87">
        <f t="shared" si="8"/>
        <v>1.05</v>
      </c>
    </row>
    <row r="134" spans="1:8" x14ac:dyDescent="0.25">
      <c r="B134" s="124" t="s">
        <v>78</v>
      </c>
      <c r="C134" s="66" t="s">
        <v>145</v>
      </c>
      <c r="D134" s="87">
        <f t="shared" si="8"/>
        <v>1.05</v>
      </c>
      <c r="E134" s="87">
        <f t="shared" si="8"/>
        <v>1.05</v>
      </c>
      <c r="F134" s="87">
        <f t="shared" si="8"/>
        <v>0.81900000000000006</v>
      </c>
      <c r="G134" s="87">
        <f t="shared" si="8"/>
        <v>1.05</v>
      </c>
      <c r="H134" s="87">
        <f t="shared" si="8"/>
        <v>1.05</v>
      </c>
    </row>
    <row r="135" spans="1:8" x14ac:dyDescent="0.25">
      <c r="B135" s="125"/>
      <c r="C135" s="66" t="s">
        <v>146</v>
      </c>
      <c r="D135" s="87">
        <f t="shared" ref="D135:H144" si="9">D29*1.05</f>
        <v>1.05</v>
      </c>
      <c r="E135" s="87">
        <f t="shared" si="9"/>
        <v>1.05</v>
      </c>
      <c r="F135" s="87">
        <f t="shared" si="9"/>
        <v>0.81900000000000006</v>
      </c>
      <c r="G135" s="87">
        <f t="shared" si="9"/>
        <v>1.05</v>
      </c>
      <c r="H135" s="87">
        <f t="shared" si="9"/>
        <v>1.05</v>
      </c>
    </row>
    <row r="136" spans="1:8" x14ac:dyDescent="0.25">
      <c r="B136" s="125"/>
      <c r="C136" s="66" t="s">
        <v>147</v>
      </c>
      <c r="D136" s="87">
        <f t="shared" si="9"/>
        <v>1.05</v>
      </c>
      <c r="E136" s="87">
        <f t="shared" si="9"/>
        <v>1.05</v>
      </c>
      <c r="F136" s="87">
        <f t="shared" si="9"/>
        <v>1.0395000000000001</v>
      </c>
      <c r="G136" s="87">
        <f t="shared" si="9"/>
        <v>1.0395000000000001</v>
      </c>
      <c r="H136" s="87">
        <f t="shared" si="9"/>
        <v>1.05</v>
      </c>
    </row>
    <row r="137" spans="1:8" x14ac:dyDescent="0.25">
      <c r="B137" s="124" t="s">
        <v>79</v>
      </c>
      <c r="C137" s="66" t="s">
        <v>145</v>
      </c>
      <c r="D137" s="87">
        <f t="shared" si="9"/>
        <v>1.05</v>
      </c>
      <c r="E137" s="87">
        <f t="shared" si="9"/>
        <v>1.05</v>
      </c>
      <c r="F137" s="87">
        <f t="shared" si="9"/>
        <v>1.05</v>
      </c>
      <c r="G137" s="87">
        <f t="shared" si="9"/>
        <v>0.81900000000000006</v>
      </c>
      <c r="H137" s="87">
        <f t="shared" si="9"/>
        <v>1.05</v>
      </c>
    </row>
    <row r="138" spans="1:8" x14ac:dyDescent="0.25">
      <c r="B138" s="125"/>
      <c r="C138" s="66" t="s">
        <v>146</v>
      </c>
      <c r="D138" s="87">
        <f t="shared" si="9"/>
        <v>1.05</v>
      </c>
      <c r="E138" s="87">
        <f t="shared" si="9"/>
        <v>1.05</v>
      </c>
      <c r="F138" s="87">
        <f t="shared" si="9"/>
        <v>1.05</v>
      </c>
      <c r="G138" s="87">
        <f t="shared" si="9"/>
        <v>0.81900000000000006</v>
      </c>
      <c r="H138" s="87">
        <f t="shared" si="9"/>
        <v>1.05</v>
      </c>
    </row>
    <row r="139" spans="1:8" x14ac:dyDescent="0.25">
      <c r="B139" s="125"/>
      <c r="C139" s="66" t="s">
        <v>147</v>
      </c>
      <c r="D139" s="87">
        <f t="shared" si="9"/>
        <v>1.05</v>
      </c>
      <c r="E139" s="87">
        <f t="shared" si="9"/>
        <v>1.05</v>
      </c>
      <c r="F139" s="87">
        <f t="shared" si="9"/>
        <v>1.05</v>
      </c>
      <c r="G139" s="87">
        <f t="shared" si="9"/>
        <v>1.0395000000000001</v>
      </c>
      <c r="H139" s="87">
        <f t="shared" si="9"/>
        <v>1.05</v>
      </c>
    </row>
    <row r="140" spans="1:8" ht="13" customHeight="1" x14ac:dyDescent="0.25">
      <c r="B140" s="99" t="s">
        <v>149</v>
      </c>
      <c r="C140" s="66" t="s">
        <v>147</v>
      </c>
      <c r="D140" s="87">
        <f t="shared" si="9"/>
        <v>1.05</v>
      </c>
      <c r="E140" s="87">
        <f t="shared" si="9"/>
        <v>1.05</v>
      </c>
      <c r="F140" s="87">
        <f t="shared" si="9"/>
        <v>0.99749999999999994</v>
      </c>
      <c r="G140" s="87">
        <f t="shared" si="9"/>
        <v>0.99749999999999994</v>
      </c>
      <c r="H140" s="87">
        <f t="shared" si="9"/>
        <v>1.05</v>
      </c>
    </row>
    <row r="141" spans="1:8" x14ac:dyDescent="0.25">
      <c r="D141" s="85"/>
      <c r="E141" s="85"/>
      <c r="F141" s="85"/>
      <c r="G141" s="85"/>
      <c r="H141" s="85"/>
    </row>
    <row r="142" spans="1:8" ht="13" customHeight="1" x14ac:dyDescent="0.3">
      <c r="A142" s="58" t="s">
        <v>242</v>
      </c>
      <c r="B142" s="124" t="s">
        <v>90</v>
      </c>
      <c r="C142" s="66" t="s">
        <v>145</v>
      </c>
      <c r="D142" s="87">
        <f t="shared" ref="D142:H151" si="10">D36*1.05</f>
        <v>1.05</v>
      </c>
      <c r="E142" s="87">
        <f t="shared" si="10"/>
        <v>1.05</v>
      </c>
      <c r="F142" s="87">
        <f t="shared" si="10"/>
        <v>1.05</v>
      </c>
      <c r="G142" s="87">
        <f t="shared" si="10"/>
        <v>1.05</v>
      </c>
      <c r="H142" s="87">
        <f t="shared" si="10"/>
        <v>1.05</v>
      </c>
    </row>
    <row r="143" spans="1:8" x14ac:dyDescent="0.25">
      <c r="B143" s="125"/>
      <c r="C143" s="66" t="s">
        <v>146</v>
      </c>
      <c r="D143" s="87">
        <f t="shared" si="10"/>
        <v>1.05</v>
      </c>
      <c r="E143" s="87">
        <f t="shared" si="10"/>
        <v>1.05</v>
      </c>
      <c r="F143" s="87">
        <f t="shared" si="10"/>
        <v>1.05</v>
      </c>
      <c r="G143" s="87">
        <f t="shared" si="10"/>
        <v>1.05</v>
      </c>
      <c r="H143" s="87">
        <f t="shared" si="10"/>
        <v>1.05</v>
      </c>
    </row>
    <row r="144" spans="1:8" x14ac:dyDescent="0.25">
      <c r="B144" s="125"/>
      <c r="C144" s="66" t="s">
        <v>147</v>
      </c>
      <c r="D144" s="87">
        <f t="shared" si="10"/>
        <v>1.05</v>
      </c>
      <c r="E144" s="87">
        <f t="shared" si="10"/>
        <v>1.05</v>
      </c>
      <c r="F144" s="87">
        <f t="shared" si="10"/>
        <v>1.05</v>
      </c>
      <c r="G144" s="87">
        <f t="shared" si="10"/>
        <v>1.05</v>
      </c>
      <c r="H144" s="87">
        <f t="shared" si="10"/>
        <v>1.05</v>
      </c>
    </row>
    <row r="145" spans="2:8" x14ac:dyDescent="0.25">
      <c r="B145" s="124" t="s">
        <v>67</v>
      </c>
      <c r="C145" s="66" t="s">
        <v>145</v>
      </c>
      <c r="D145" s="87">
        <f t="shared" si="10"/>
        <v>1.05</v>
      </c>
      <c r="E145" s="87">
        <f t="shared" si="10"/>
        <v>1.05</v>
      </c>
      <c r="F145" s="87">
        <f t="shared" si="10"/>
        <v>1.05</v>
      </c>
      <c r="G145" s="87">
        <f t="shared" si="10"/>
        <v>1.05</v>
      </c>
      <c r="H145" s="87">
        <f t="shared" si="10"/>
        <v>1.05</v>
      </c>
    </row>
    <row r="146" spans="2:8" x14ac:dyDescent="0.25">
      <c r="B146" s="125"/>
      <c r="C146" s="66" t="s">
        <v>146</v>
      </c>
      <c r="D146" s="87">
        <f t="shared" si="10"/>
        <v>1.05</v>
      </c>
      <c r="E146" s="87">
        <f t="shared" si="10"/>
        <v>1.05</v>
      </c>
      <c r="F146" s="87">
        <f t="shared" si="10"/>
        <v>1.05</v>
      </c>
      <c r="G146" s="87">
        <f t="shared" si="10"/>
        <v>1.05</v>
      </c>
      <c r="H146" s="87">
        <f t="shared" si="10"/>
        <v>1.05</v>
      </c>
    </row>
    <row r="147" spans="2:8" x14ac:dyDescent="0.25">
      <c r="B147" s="125"/>
      <c r="C147" s="66" t="s">
        <v>147</v>
      </c>
      <c r="D147" s="87">
        <f t="shared" si="10"/>
        <v>1.05</v>
      </c>
      <c r="E147" s="87">
        <f t="shared" si="10"/>
        <v>1.05</v>
      </c>
      <c r="F147" s="87">
        <f t="shared" si="10"/>
        <v>1.05</v>
      </c>
      <c r="G147" s="87">
        <f t="shared" si="10"/>
        <v>1.05</v>
      </c>
      <c r="H147" s="87">
        <f t="shared" si="10"/>
        <v>1.05</v>
      </c>
    </row>
    <row r="148" spans="2:8" x14ac:dyDescent="0.25">
      <c r="B148" s="124" t="s">
        <v>77</v>
      </c>
      <c r="C148" s="66" t="s">
        <v>145</v>
      </c>
      <c r="D148" s="87">
        <f t="shared" si="10"/>
        <v>1.05</v>
      </c>
      <c r="E148" s="87">
        <f t="shared" si="10"/>
        <v>1.05</v>
      </c>
      <c r="F148" s="87">
        <f t="shared" si="10"/>
        <v>1.05</v>
      </c>
      <c r="G148" s="87">
        <f t="shared" si="10"/>
        <v>1.05</v>
      </c>
      <c r="H148" s="87">
        <f t="shared" si="10"/>
        <v>1.05</v>
      </c>
    </row>
    <row r="149" spans="2:8" x14ac:dyDescent="0.25">
      <c r="B149" s="125"/>
      <c r="C149" s="66" t="s">
        <v>146</v>
      </c>
      <c r="D149" s="87">
        <f t="shared" si="10"/>
        <v>1.05</v>
      </c>
      <c r="E149" s="87">
        <f t="shared" si="10"/>
        <v>1.05</v>
      </c>
      <c r="F149" s="87">
        <f t="shared" si="10"/>
        <v>1.05</v>
      </c>
      <c r="G149" s="87">
        <f t="shared" si="10"/>
        <v>1.05</v>
      </c>
      <c r="H149" s="87">
        <f t="shared" si="10"/>
        <v>1.05</v>
      </c>
    </row>
    <row r="150" spans="2:8" x14ac:dyDescent="0.25">
      <c r="B150" s="125"/>
      <c r="C150" s="66" t="s">
        <v>147</v>
      </c>
      <c r="D150" s="87">
        <f t="shared" si="10"/>
        <v>1.05</v>
      </c>
      <c r="E150" s="87">
        <f t="shared" si="10"/>
        <v>1.05</v>
      </c>
      <c r="F150" s="87">
        <f t="shared" si="10"/>
        <v>1.05</v>
      </c>
      <c r="G150" s="87">
        <f t="shared" si="10"/>
        <v>1.05</v>
      </c>
      <c r="H150" s="87">
        <f t="shared" si="10"/>
        <v>1.05</v>
      </c>
    </row>
    <row r="151" spans="2:8" x14ac:dyDescent="0.25">
      <c r="B151" s="124" t="s">
        <v>78</v>
      </c>
      <c r="C151" s="66" t="s">
        <v>145</v>
      </c>
      <c r="D151" s="87">
        <f t="shared" si="10"/>
        <v>1.05</v>
      </c>
      <c r="E151" s="87">
        <f t="shared" si="10"/>
        <v>1.05</v>
      </c>
      <c r="F151" s="87">
        <f t="shared" si="10"/>
        <v>1.9110000000000003</v>
      </c>
      <c r="G151" s="87">
        <f t="shared" si="10"/>
        <v>1.05</v>
      </c>
      <c r="H151" s="87">
        <f t="shared" si="10"/>
        <v>1.05</v>
      </c>
    </row>
    <row r="152" spans="2:8" x14ac:dyDescent="0.25">
      <c r="B152" s="125"/>
      <c r="C152" s="66" t="s">
        <v>146</v>
      </c>
      <c r="D152" s="87">
        <f t="shared" ref="D152:H161" si="11">D46*1.05</f>
        <v>1.05</v>
      </c>
      <c r="E152" s="87">
        <f t="shared" si="11"/>
        <v>1.05</v>
      </c>
      <c r="F152" s="87">
        <f t="shared" si="11"/>
        <v>1.9110000000000003</v>
      </c>
      <c r="G152" s="87">
        <f t="shared" si="11"/>
        <v>1.05</v>
      </c>
      <c r="H152" s="87">
        <f t="shared" si="11"/>
        <v>1.05</v>
      </c>
    </row>
    <row r="153" spans="2:8" x14ac:dyDescent="0.25">
      <c r="B153" s="125"/>
      <c r="C153" s="66" t="s">
        <v>147</v>
      </c>
      <c r="D153" s="87">
        <f t="shared" si="11"/>
        <v>1.05</v>
      </c>
      <c r="E153" s="87">
        <f t="shared" si="11"/>
        <v>1.05</v>
      </c>
      <c r="F153" s="87">
        <f t="shared" si="11"/>
        <v>1.05</v>
      </c>
      <c r="G153" s="87">
        <f t="shared" si="11"/>
        <v>1.05</v>
      </c>
      <c r="H153" s="87">
        <f t="shared" si="11"/>
        <v>1.05</v>
      </c>
    </row>
    <row r="154" spans="2:8" x14ac:dyDescent="0.25">
      <c r="B154" s="124" t="s">
        <v>79</v>
      </c>
      <c r="C154" s="66" t="s">
        <v>145</v>
      </c>
      <c r="D154" s="87">
        <f t="shared" si="11"/>
        <v>1.05</v>
      </c>
      <c r="E154" s="87">
        <f t="shared" si="11"/>
        <v>1.05</v>
      </c>
      <c r="F154" s="87">
        <f t="shared" si="11"/>
        <v>1.05</v>
      </c>
      <c r="G154" s="87">
        <f t="shared" si="11"/>
        <v>1.9110000000000003</v>
      </c>
      <c r="H154" s="87">
        <f t="shared" si="11"/>
        <v>1.05</v>
      </c>
    </row>
    <row r="155" spans="2:8" x14ac:dyDescent="0.25">
      <c r="B155" s="125"/>
      <c r="C155" s="66" t="s">
        <v>146</v>
      </c>
      <c r="D155" s="87">
        <f t="shared" si="11"/>
        <v>1.05</v>
      </c>
      <c r="E155" s="87">
        <f t="shared" si="11"/>
        <v>1.05</v>
      </c>
      <c r="F155" s="87">
        <f t="shared" si="11"/>
        <v>1.05</v>
      </c>
      <c r="G155" s="87">
        <f t="shared" si="11"/>
        <v>1.9110000000000003</v>
      </c>
      <c r="H155" s="87">
        <f t="shared" si="11"/>
        <v>1.05</v>
      </c>
    </row>
    <row r="156" spans="2:8" x14ac:dyDescent="0.25">
      <c r="B156" s="125"/>
      <c r="C156" s="66" t="s">
        <v>147</v>
      </c>
      <c r="D156" s="87">
        <f t="shared" si="11"/>
        <v>1.05</v>
      </c>
      <c r="E156" s="87">
        <f t="shared" si="11"/>
        <v>1.05</v>
      </c>
      <c r="F156" s="87">
        <f t="shared" si="11"/>
        <v>1.05</v>
      </c>
      <c r="G156" s="87">
        <f t="shared" si="11"/>
        <v>1.05</v>
      </c>
      <c r="H156" s="87">
        <f t="shared" si="11"/>
        <v>1.05</v>
      </c>
    </row>
    <row r="157" spans="2:8" ht="13" customHeight="1" x14ac:dyDescent="0.25">
      <c r="B157" s="99" t="s">
        <v>149</v>
      </c>
      <c r="C157" s="66" t="s">
        <v>147</v>
      </c>
      <c r="D157" s="87">
        <f t="shared" si="11"/>
        <v>1.1025</v>
      </c>
      <c r="E157" s="87">
        <f t="shared" si="11"/>
        <v>1.1025</v>
      </c>
      <c r="F157" s="87">
        <f t="shared" si="11"/>
        <v>1.1025</v>
      </c>
      <c r="G157" s="87">
        <f t="shared" si="11"/>
        <v>1.1025</v>
      </c>
      <c r="H157" s="87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6" customWidth="1"/>
    <col min="2" max="2" width="34.08984375" style="66" customWidth="1"/>
    <col min="3" max="3" width="11.36328125" style="66" bestFit="1" customWidth="1"/>
    <col min="4" max="4" width="11.90625" style="66" customWidth="1"/>
    <col min="5" max="6" width="15" style="66" customWidth="1"/>
    <col min="7" max="7" width="16.08984375" style="66" customWidth="1"/>
    <col min="8" max="16384" width="16.08984375" style="66"/>
  </cols>
  <sheetData>
    <row r="1" spans="1:6" s="69" customFormat="1" ht="18.75" customHeight="1" x14ac:dyDescent="0.3">
      <c r="A1" s="59" t="s">
        <v>243</v>
      </c>
    </row>
    <row r="2" spans="1:6" ht="15.75" customHeight="1" x14ac:dyDescent="0.3">
      <c r="B2" s="79"/>
      <c r="C2" s="60" t="s">
        <v>43</v>
      </c>
      <c r="D2" s="61" t="s">
        <v>42</v>
      </c>
      <c r="E2" s="61" t="s">
        <v>41</v>
      </c>
      <c r="F2" s="61" t="s">
        <v>40</v>
      </c>
    </row>
    <row r="3" spans="1:6" ht="15.75" customHeight="1" x14ac:dyDescent="0.3">
      <c r="A3" s="56" t="s">
        <v>244</v>
      </c>
      <c r="B3" s="62"/>
      <c r="C3" s="63"/>
      <c r="D3" s="64"/>
      <c r="E3" s="64"/>
      <c r="F3" s="64"/>
    </row>
    <row r="4" spans="1:6" ht="15.75" customHeight="1" x14ac:dyDescent="0.25">
      <c r="B4" s="74" t="s">
        <v>26</v>
      </c>
      <c r="C4" s="88">
        <v>1</v>
      </c>
      <c r="D4" s="89">
        <v>1</v>
      </c>
      <c r="E4" s="89">
        <v>1</v>
      </c>
      <c r="F4" s="89">
        <v>1</v>
      </c>
    </row>
    <row r="5" spans="1:6" ht="15.75" customHeight="1" x14ac:dyDescent="0.25">
      <c r="B5" s="74" t="s">
        <v>27</v>
      </c>
      <c r="C5" s="88">
        <v>1</v>
      </c>
      <c r="D5" s="89">
        <v>1.41</v>
      </c>
      <c r="E5" s="89">
        <v>1.49</v>
      </c>
      <c r="F5" s="89">
        <v>3.03</v>
      </c>
    </row>
    <row r="6" spans="1:6" ht="15.75" customHeight="1" x14ac:dyDescent="0.25">
      <c r="B6" s="74" t="s">
        <v>28</v>
      </c>
      <c r="C6" s="88">
        <v>1</v>
      </c>
      <c r="D6" s="89">
        <v>1.18</v>
      </c>
      <c r="E6" s="89">
        <v>1.1000000000000001</v>
      </c>
      <c r="F6" s="89">
        <v>1.77</v>
      </c>
    </row>
    <row r="7" spans="1:6" ht="15.75" customHeight="1" x14ac:dyDescent="0.25">
      <c r="B7" s="74" t="s">
        <v>29</v>
      </c>
      <c r="C7" s="88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C8" s="65"/>
      <c r="D8" s="57"/>
      <c r="E8" s="57"/>
      <c r="F8" s="57"/>
    </row>
    <row r="9" spans="1:6" ht="15.75" customHeight="1" x14ac:dyDescent="0.3">
      <c r="A9" s="56" t="s">
        <v>245</v>
      </c>
      <c r="C9" s="88">
        <v>1</v>
      </c>
      <c r="D9" s="89">
        <v>1.53</v>
      </c>
      <c r="E9" s="89">
        <v>1.32</v>
      </c>
      <c r="F9" s="89">
        <v>1.53</v>
      </c>
    </row>
    <row r="10" spans="1:6" ht="15.75" customHeight="1" x14ac:dyDescent="0.25">
      <c r="C10" s="65"/>
      <c r="D10" s="57"/>
      <c r="E10" s="57"/>
      <c r="F10" s="57"/>
    </row>
    <row r="11" spans="1:6" s="69" customFormat="1" ht="15" customHeight="1" x14ac:dyDescent="0.3">
      <c r="A11" s="59" t="s">
        <v>246</v>
      </c>
      <c r="C11" s="67"/>
      <c r="D11" s="68"/>
      <c r="E11" s="68"/>
      <c r="F11" s="68"/>
    </row>
    <row r="12" spans="1:6" ht="15.75" customHeight="1" x14ac:dyDescent="0.3">
      <c r="A12" s="56" t="s">
        <v>247</v>
      </c>
      <c r="C12" s="65"/>
      <c r="D12" s="57"/>
      <c r="E12" s="57"/>
      <c r="F12" s="57"/>
    </row>
    <row r="13" spans="1:6" ht="15.75" customHeight="1" x14ac:dyDescent="0.25">
      <c r="B13" s="70" t="s">
        <v>248</v>
      </c>
      <c r="C13" s="88">
        <v>1</v>
      </c>
      <c r="D13" s="89">
        <v>5</v>
      </c>
      <c r="E13" s="89">
        <v>6.4</v>
      </c>
      <c r="F13" s="89">
        <v>46.5</v>
      </c>
    </row>
    <row r="14" spans="1:6" ht="15.75" customHeight="1" x14ac:dyDescent="0.25">
      <c r="B14" s="70" t="s">
        <v>109</v>
      </c>
      <c r="C14" s="88">
        <v>1</v>
      </c>
      <c r="D14" s="89">
        <v>2.52</v>
      </c>
      <c r="E14" s="89">
        <v>1.96</v>
      </c>
      <c r="F14" s="89">
        <v>4.1900000000000004</v>
      </c>
    </row>
    <row r="15" spans="1:6" ht="15.75" customHeight="1" x14ac:dyDescent="0.25">
      <c r="B15" s="70" t="s">
        <v>110</v>
      </c>
      <c r="C15" s="88">
        <v>1</v>
      </c>
      <c r="D15" s="89">
        <v>2.52</v>
      </c>
      <c r="E15" s="89">
        <v>1.96</v>
      </c>
      <c r="F15" s="89">
        <v>4.1900000000000004</v>
      </c>
    </row>
    <row r="16" spans="1:6" ht="15.75" customHeight="1" x14ac:dyDescent="0.3">
      <c r="A16" s="56"/>
      <c r="B16" s="70"/>
      <c r="C16" s="71"/>
      <c r="D16" s="57"/>
      <c r="E16" s="57"/>
      <c r="F16" s="57"/>
    </row>
    <row r="17" spans="1:6" ht="15.75" customHeight="1" x14ac:dyDescent="0.3">
      <c r="A17" s="56" t="s">
        <v>249</v>
      </c>
      <c r="B17" s="62"/>
      <c r="C17" s="72"/>
      <c r="D17" s="73"/>
      <c r="E17" s="73"/>
      <c r="F17" s="73"/>
    </row>
    <row r="18" spans="1:6" ht="15.75" customHeight="1" x14ac:dyDescent="0.25">
      <c r="B18" s="74" t="s">
        <v>68</v>
      </c>
      <c r="C18" s="88">
        <v>1</v>
      </c>
      <c r="D18" s="89">
        <v>1</v>
      </c>
      <c r="E18" s="89">
        <v>1</v>
      </c>
      <c r="F18" s="89">
        <v>1</v>
      </c>
    </row>
    <row r="19" spans="1:6" ht="15.75" customHeight="1" x14ac:dyDescent="0.25">
      <c r="B19" s="74" t="s">
        <v>69</v>
      </c>
      <c r="C19" s="88">
        <v>1</v>
      </c>
      <c r="D19" s="89">
        <v>2.0699999999999998</v>
      </c>
      <c r="E19" s="89">
        <v>8.02</v>
      </c>
      <c r="F19" s="89">
        <v>11.54</v>
      </c>
    </row>
    <row r="20" spans="1:6" ht="15.75" customHeight="1" x14ac:dyDescent="0.25">
      <c r="B20" s="74" t="s">
        <v>70</v>
      </c>
      <c r="C20" s="88">
        <v>1</v>
      </c>
      <c r="D20" s="89">
        <v>2.0699999999999998</v>
      </c>
      <c r="E20" s="89">
        <v>8.02</v>
      </c>
      <c r="F20" s="89">
        <v>11.54</v>
      </c>
    </row>
    <row r="21" spans="1:6" ht="15.75" customHeight="1" x14ac:dyDescent="0.25">
      <c r="B21" s="74" t="s">
        <v>71</v>
      </c>
      <c r="C21" s="88">
        <v>1</v>
      </c>
      <c r="D21" s="89">
        <v>2.0699999999999998</v>
      </c>
      <c r="E21" s="89">
        <v>8.02</v>
      </c>
      <c r="F21" s="89">
        <v>11.54</v>
      </c>
    </row>
    <row r="22" spans="1:6" ht="15.75" customHeight="1" x14ac:dyDescent="0.25">
      <c r="B22" s="74" t="s">
        <v>72</v>
      </c>
      <c r="C22" s="88">
        <v>1</v>
      </c>
      <c r="D22" s="89">
        <v>1</v>
      </c>
      <c r="E22" s="89">
        <v>999.99</v>
      </c>
      <c r="F22" s="89">
        <v>999.99</v>
      </c>
    </row>
    <row r="23" spans="1:6" ht="15.75" customHeight="1" x14ac:dyDescent="0.25">
      <c r="B23" s="74" t="s">
        <v>73</v>
      </c>
      <c r="C23" s="88">
        <v>1</v>
      </c>
      <c r="D23" s="89">
        <v>1</v>
      </c>
      <c r="E23" s="89">
        <v>1</v>
      </c>
      <c r="F23" s="89">
        <v>1</v>
      </c>
    </row>
    <row r="24" spans="1:6" ht="15.75" customHeight="1" x14ac:dyDescent="0.25">
      <c r="B24" s="74" t="s">
        <v>74</v>
      </c>
      <c r="C24" s="88">
        <v>1</v>
      </c>
      <c r="D24" s="89">
        <v>1</v>
      </c>
      <c r="E24" s="89">
        <v>1</v>
      </c>
      <c r="F24" s="89">
        <v>1</v>
      </c>
    </row>
    <row r="25" spans="1:6" ht="15.75" customHeight="1" x14ac:dyDescent="0.25">
      <c r="B25" s="74" t="s">
        <v>75</v>
      </c>
      <c r="C25" s="88">
        <v>1</v>
      </c>
      <c r="D25" s="89">
        <v>1</v>
      </c>
      <c r="E25" s="89">
        <v>1</v>
      </c>
      <c r="F25" s="89">
        <v>1</v>
      </c>
    </row>
    <row r="26" spans="1:6" ht="15.75" customHeight="1" x14ac:dyDescent="0.25">
      <c r="B26" s="70"/>
    </row>
    <row r="27" spans="1:6" ht="15.75" customHeight="1" x14ac:dyDescent="0.3">
      <c r="A27" s="90" t="s">
        <v>235</v>
      </c>
      <c r="B27" s="91"/>
      <c r="C27" s="92"/>
      <c r="D27" s="93"/>
      <c r="E27" s="93"/>
      <c r="F27" s="93"/>
    </row>
    <row r="28" spans="1:6" s="69" customFormat="1" ht="18.75" customHeight="1" x14ac:dyDescent="0.3">
      <c r="A28" s="59" t="s">
        <v>243</v>
      </c>
    </row>
    <row r="29" spans="1:6" ht="15.75" customHeight="1" x14ac:dyDescent="0.3">
      <c r="B29" s="79"/>
      <c r="C29" s="60" t="s">
        <v>43</v>
      </c>
      <c r="D29" s="61" t="s">
        <v>42</v>
      </c>
      <c r="E29" s="61" t="s">
        <v>41</v>
      </c>
      <c r="F29" s="61" t="s">
        <v>40</v>
      </c>
    </row>
    <row r="30" spans="1:6" ht="15.75" customHeight="1" x14ac:dyDescent="0.3">
      <c r="A30" s="56" t="s">
        <v>250</v>
      </c>
      <c r="B30" s="62"/>
      <c r="C30" s="63"/>
      <c r="D30" s="64"/>
      <c r="E30" s="64"/>
      <c r="F30" s="64"/>
    </row>
    <row r="31" spans="1:6" ht="15.75" customHeight="1" x14ac:dyDescent="0.25">
      <c r="B31" s="74" t="s">
        <v>26</v>
      </c>
      <c r="C31" s="122">
        <f t="shared" ref="C31:F34" si="0">C4*0.7</f>
        <v>0.7</v>
      </c>
      <c r="D31" s="122">
        <f t="shared" si="0"/>
        <v>0.7</v>
      </c>
      <c r="E31" s="122">
        <f t="shared" si="0"/>
        <v>0.7</v>
      </c>
      <c r="F31" s="122">
        <f t="shared" si="0"/>
        <v>0.7</v>
      </c>
    </row>
    <row r="32" spans="1:6" ht="15.75" customHeight="1" x14ac:dyDescent="0.25">
      <c r="B32" s="74" t="s">
        <v>27</v>
      </c>
      <c r="C32" s="122">
        <f t="shared" si="0"/>
        <v>0.7</v>
      </c>
      <c r="D32" s="122">
        <f t="shared" si="0"/>
        <v>0.98699999999999988</v>
      </c>
      <c r="E32" s="122">
        <f t="shared" si="0"/>
        <v>1.0429999999999999</v>
      </c>
      <c r="F32" s="122">
        <f t="shared" si="0"/>
        <v>2.1209999999999996</v>
      </c>
    </row>
    <row r="33" spans="1:6" ht="15.75" customHeight="1" x14ac:dyDescent="0.25">
      <c r="B33" s="74" t="s">
        <v>28</v>
      </c>
      <c r="C33" s="122">
        <f t="shared" si="0"/>
        <v>0.7</v>
      </c>
      <c r="D33" s="122">
        <f t="shared" si="0"/>
        <v>0.82599999999999996</v>
      </c>
      <c r="E33" s="122">
        <f t="shared" si="0"/>
        <v>0.77</v>
      </c>
      <c r="F33" s="122">
        <f t="shared" si="0"/>
        <v>1.2389999999999999</v>
      </c>
    </row>
    <row r="34" spans="1:6" ht="15.75" customHeight="1" x14ac:dyDescent="0.25">
      <c r="B34" s="74" t="s">
        <v>29</v>
      </c>
      <c r="C34" s="122">
        <f t="shared" si="0"/>
        <v>0.7</v>
      </c>
      <c r="D34" s="122">
        <f t="shared" si="0"/>
        <v>0.7</v>
      </c>
      <c r="E34" s="122">
        <f t="shared" si="0"/>
        <v>0.7</v>
      </c>
      <c r="F34" s="122">
        <f t="shared" si="0"/>
        <v>0.7</v>
      </c>
    </row>
    <row r="35" spans="1:6" ht="15.75" customHeight="1" x14ac:dyDescent="0.25">
      <c r="C35" s="65"/>
      <c r="D35" s="57"/>
      <c r="E35" s="57"/>
      <c r="F35" s="57"/>
    </row>
    <row r="36" spans="1:6" ht="15.75" customHeight="1" x14ac:dyDescent="0.3">
      <c r="A36" s="56" t="s">
        <v>251</v>
      </c>
      <c r="C36" s="122">
        <f>C9*0.7</f>
        <v>0.7</v>
      </c>
      <c r="D36" s="122">
        <f>D9*0.7</f>
        <v>1.071</v>
      </c>
      <c r="E36" s="122">
        <f>E9*0.7</f>
        <v>0.92399999999999993</v>
      </c>
      <c r="F36" s="122">
        <f>F9*0.7</f>
        <v>1.071</v>
      </c>
    </row>
    <row r="38" spans="1:6" ht="15.75" customHeight="1" x14ac:dyDescent="0.3">
      <c r="A38" s="59" t="s">
        <v>246</v>
      </c>
      <c r="B38" s="69"/>
      <c r="C38" s="67"/>
      <c r="D38" s="68"/>
      <c r="E38" s="68"/>
      <c r="F38" s="68"/>
    </row>
    <row r="39" spans="1:6" ht="15.75" customHeight="1" x14ac:dyDescent="0.3">
      <c r="A39" s="56" t="s">
        <v>252</v>
      </c>
      <c r="C39" s="65"/>
      <c r="D39" s="57"/>
      <c r="E39" s="57"/>
      <c r="F39" s="57"/>
    </row>
    <row r="40" spans="1:6" ht="15.75" customHeight="1" x14ac:dyDescent="0.25">
      <c r="B40" s="70" t="s">
        <v>253</v>
      </c>
      <c r="C40" s="122">
        <f t="shared" ref="C40:F42" si="1">C13*0.7</f>
        <v>0.7</v>
      </c>
      <c r="D40" s="122">
        <f t="shared" si="1"/>
        <v>3.5</v>
      </c>
      <c r="E40" s="122">
        <f t="shared" si="1"/>
        <v>4.4799999999999995</v>
      </c>
      <c r="F40" s="122">
        <f t="shared" si="1"/>
        <v>32.549999999999997</v>
      </c>
    </row>
    <row r="41" spans="1:6" ht="15.75" customHeight="1" x14ac:dyDescent="0.25">
      <c r="B41" s="70" t="s">
        <v>254</v>
      </c>
      <c r="C41" s="122">
        <f t="shared" si="1"/>
        <v>0.7</v>
      </c>
      <c r="D41" s="122">
        <f t="shared" si="1"/>
        <v>1.7639999999999998</v>
      </c>
      <c r="E41" s="122">
        <f t="shared" si="1"/>
        <v>1.3719999999999999</v>
      </c>
      <c r="F41" s="122">
        <f t="shared" si="1"/>
        <v>2.9330000000000003</v>
      </c>
    </row>
    <row r="42" spans="1:6" ht="15.75" customHeight="1" x14ac:dyDescent="0.25">
      <c r="B42" s="70" t="s">
        <v>255</v>
      </c>
      <c r="C42" s="122">
        <f t="shared" si="1"/>
        <v>0.7</v>
      </c>
      <c r="D42" s="122">
        <f t="shared" si="1"/>
        <v>1.7639999999999998</v>
      </c>
      <c r="E42" s="122">
        <f t="shared" si="1"/>
        <v>1.3719999999999999</v>
      </c>
      <c r="F42" s="122">
        <f t="shared" si="1"/>
        <v>2.9330000000000003</v>
      </c>
    </row>
    <row r="43" spans="1:6" ht="15.75" customHeight="1" x14ac:dyDescent="0.3">
      <c r="A43" s="56"/>
      <c r="B43" s="70"/>
      <c r="C43" s="71"/>
      <c r="D43" s="57"/>
      <c r="E43" s="57"/>
      <c r="F43" s="57"/>
    </row>
    <row r="44" spans="1:6" ht="15.75" customHeight="1" x14ac:dyDescent="0.3">
      <c r="A44" s="56" t="s">
        <v>256</v>
      </c>
      <c r="B44" s="62"/>
      <c r="C44" s="72"/>
      <c r="D44" s="73"/>
      <c r="E44" s="73"/>
      <c r="F44" s="73"/>
    </row>
    <row r="45" spans="1:6" ht="15.75" customHeight="1" x14ac:dyDescent="0.25">
      <c r="B45" s="74" t="s">
        <v>68</v>
      </c>
      <c r="C45" s="122">
        <f t="shared" ref="C45:F52" si="2">C18*0.7</f>
        <v>0.7</v>
      </c>
      <c r="D45" s="122">
        <f t="shared" si="2"/>
        <v>0.7</v>
      </c>
      <c r="E45" s="122">
        <f t="shared" si="2"/>
        <v>0.7</v>
      </c>
      <c r="F45" s="122">
        <f t="shared" si="2"/>
        <v>0.7</v>
      </c>
    </row>
    <row r="46" spans="1:6" ht="15.75" customHeight="1" x14ac:dyDescent="0.25">
      <c r="B46" s="74" t="s">
        <v>69</v>
      </c>
      <c r="C46" s="122">
        <f t="shared" si="2"/>
        <v>0.7</v>
      </c>
      <c r="D46" s="122">
        <f t="shared" si="2"/>
        <v>1.4489999999999998</v>
      </c>
      <c r="E46" s="122">
        <f t="shared" si="2"/>
        <v>5.613999999999999</v>
      </c>
      <c r="F46" s="122">
        <f t="shared" si="2"/>
        <v>8.0779999999999994</v>
      </c>
    </row>
    <row r="47" spans="1:6" ht="15.75" customHeight="1" x14ac:dyDescent="0.25">
      <c r="B47" s="74" t="s">
        <v>70</v>
      </c>
      <c r="C47" s="122">
        <f t="shared" si="2"/>
        <v>0.7</v>
      </c>
      <c r="D47" s="122">
        <f t="shared" si="2"/>
        <v>1.4489999999999998</v>
      </c>
      <c r="E47" s="122">
        <f t="shared" si="2"/>
        <v>5.613999999999999</v>
      </c>
      <c r="F47" s="122">
        <f t="shared" si="2"/>
        <v>8.0779999999999994</v>
      </c>
    </row>
    <row r="48" spans="1:6" ht="15.75" customHeight="1" x14ac:dyDescent="0.25">
      <c r="B48" s="74" t="s">
        <v>71</v>
      </c>
      <c r="C48" s="122">
        <f t="shared" si="2"/>
        <v>0.7</v>
      </c>
      <c r="D48" s="122">
        <f t="shared" si="2"/>
        <v>1.4489999999999998</v>
      </c>
      <c r="E48" s="122">
        <f t="shared" si="2"/>
        <v>5.613999999999999</v>
      </c>
      <c r="F48" s="122">
        <f t="shared" si="2"/>
        <v>8.0779999999999994</v>
      </c>
    </row>
    <row r="49" spans="1:6" ht="15.75" customHeight="1" x14ac:dyDescent="0.25">
      <c r="B49" s="74" t="s">
        <v>72</v>
      </c>
      <c r="C49" s="122">
        <f t="shared" si="2"/>
        <v>0.7</v>
      </c>
      <c r="D49" s="122">
        <f t="shared" si="2"/>
        <v>0.7</v>
      </c>
      <c r="E49" s="122">
        <f t="shared" si="2"/>
        <v>699.99299999999994</v>
      </c>
      <c r="F49" s="122">
        <f t="shared" si="2"/>
        <v>699.99299999999994</v>
      </c>
    </row>
    <row r="50" spans="1:6" ht="15.75" customHeight="1" x14ac:dyDescent="0.25">
      <c r="B50" s="74" t="s">
        <v>73</v>
      </c>
      <c r="C50" s="122">
        <f t="shared" si="2"/>
        <v>0.7</v>
      </c>
      <c r="D50" s="122">
        <f t="shared" si="2"/>
        <v>0.7</v>
      </c>
      <c r="E50" s="122">
        <f t="shared" si="2"/>
        <v>0.7</v>
      </c>
      <c r="F50" s="122">
        <f t="shared" si="2"/>
        <v>0.7</v>
      </c>
    </row>
    <row r="51" spans="1:6" ht="15.75" customHeight="1" x14ac:dyDescent="0.25">
      <c r="B51" s="74" t="s">
        <v>74</v>
      </c>
      <c r="C51" s="122">
        <f t="shared" si="2"/>
        <v>0.7</v>
      </c>
      <c r="D51" s="122">
        <f t="shared" si="2"/>
        <v>0.7</v>
      </c>
      <c r="E51" s="122">
        <f t="shared" si="2"/>
        <v>0.7</v>
      </c>
      <c r="F51" s="122">
        <f t="shared" si="2"/>
        <v>0.7</v>
      </c>
    </row>
    <row r="52" spans="1:6" ht="15.75" customHeight="1" x14ac:dyDescent="0.25">
      <c r="B52" s="74" t="s">
        <v>75</v>
      </c>
      <c r="C52" s="122">
        <f t="shared" si="2"/>
        <v>0.7</v>
      </c>
      <c r="D52" s="122">
        <f t="shared" si="2"/>
        <v>0.7</v>
      </c>
      <c r="E52" s="122">
        <f t="shared" si="2"/>
        <v>0.7</v>
      </c>
      <c r="F52" s="122">
        <f t="shared" si="2"/>
        <v>0.7</v>
      </c>
    </row>
    <row r="54" spans="1:6" ht="15.75" customHeight="1" x14ac:dyDescent="0.3">
      <c r="A54" s="90" t="s">
        <v>239</v>
      </c>
      <c r="B54" s="91"/>
      <c r="C54" s="92"/>
      <c r="D54" s="93"/>
      <c r="E54" s="93"/>
      <c r="F54" s="93"/>
    </row>
    <row r="55" spans="1:6" s="69" customFormat="1" ht="18.75" customHeight="1" x14ac:dyDescent="0.3">
      <c r="A55" s="59" t="s">
        <v>243</v>
      </c>
    </row>
    <row r="56" spans="1:6" ht="15.75" customHeight="1" x14ac:dyDescent="0.3">
      <c r="B56" s="79"/>
      <c r="C56" s="60" t="s">
        <v>43</v>
      </c>
      <c r="D56" s="61" t="s">
        <v>42</v>
      </c>
      <c r="E56" s="61" t="s">
        <v>41</v>
      </c>
      <c r="F56" s="61" t="s">
        <v>40</v>
      </c>
    </row>
    <row r="57" spans="1:6" ht="15.75" customHeight="1" x14ac:dyDescent="0.3">
      <c r="A57" s="56" t="s">
        <v>257</v>
      </c>
      <c r="B57" s="62"/>
      <c r="C57" s="63"/>
      <c r="D57" s="64"/>
      <c r="E57" s="64"/>
      <c r="F57" s="64"/>
    </row>
    <row r="58" spans="1:6" ht="15.75" customHeight="1" x14ac:dyDescent="0.25">
      <c r="B58" s="74" t="s">
        <v>26</v>
      </c>
      <c r="C58" s="122">
        <f t="shared" ref="C58:F61" si="3">C4*1.3</f>
        <v>1.3</v>
      </c>
      <c r="D58" s="122">
        <f t="shared" si="3"/>
        <v>1.3</v>
      </c>
      <c r="E58" s="122">
        <f t="shared" si="3"/>
        <v>1.3</v>
      </c>
      <c r="F58" s="122">
        <f t="shared" si="3"/>
        <v>1.3</v>
      </c>
    </row>
    <row r="59" spans="1:6" ht="15.75" customHeight="1" x14ac:dyDescent="0.25">
      <c r="B59" s="74" t="s">
        <v>27</v>
      </c>
      <c r="C59" s="122">
        <f t="shared" si="3"/>
        <v>1.3</v>
      </c>
      <c r="D59" s="122">
        <f t="shared" si="3"/>
        <v>1.833</v>
      </c>
      <c r="E59" s="122">
        <f t="shared" si="3"/>
        <v>1.9370000000000001</v>
      </c>
      <c r="F59" s="122">
        <f t="shared" si="3"/>
        <v>3.9390000000000001</v>
      </c>
    </row>
    <row r="60" spans="1:6" ht="15.75" customHeight="1" x14ac:dyDescent="0.25">
      <c r="B60" s="74" t="s">
        <v>28</v>
      </c>
      <c r="C60" s="122">
        <f t="shared" si="3"/>
        <v>1.3</v>
      </c>
      <c r="D60" s="122">
        <f t="shared" si="3"/>
        <v>1.534</v>
      </c>
      <c r="E60" s="122">
        <f t="shared" si="3"/>
        <v>1.4300000000000002</v>
      </c>
      <c r="F60" s="122">
        <f t="shared" si="3"/>
        <v>2.3010000000000002</v>
      </c>
    </row>
    <row r="61" spans="1:6" ht="15.75" customHeight="1" x14ac:dyDescent="0.25">
      <c r="B61" s="74" t="s">
        <v>29</v>
      </c>
      <c r="C61" s="122">
        <f t="shared" si="3"/>
        <v>1.3</v>
      </c>
      <c r="D61" s="122">
        <f t="shared" si="3"/>
        <v>1.3</v>
      </c>
      <c r="E61" s="122">
        <f t="shared" si="3"/>
        <v>1.3</v>
      </c>
      <c r="F61" s="122">
        <f t="shared" si="3"/>
        <v>1.3</v>
      </c>
    </row>
    <row r="62" spans="1:6" ht="15.75" customHeight="1" x14ac:dyDescent="0.25">
      <c r="C62" s="65"/>
      <c r="D62" s="57"/>
      <c r="E62" s="57"/>
      <c r="F62" s="57"/>
    </row>
    <row r="63" spans="1:6" ht="15.75" customHeight="1" x14ac:dyDescent="0.3">
      <c r="A63" s="56" t="s">
        <v>258</v>
      </c>
      <c r="C63" s="122">
        <f>C9*1.3</f>
        <v>1.3</v>
      </c>
      <c r="D63" s="122">
        <f>D9*1.3</f>
        <v>1.9890000000000001</v>
      </c>
      <c r="E63" s="122">
        <f>E9*1.3</f>
        <v>1.7160000000000002</v>
      </c>
      <c r="F63" s="122">
        <f>F9*1.3</f>
        <v>1.9890000000000001</v>
      </c>
    </row>
    <row r="65" spans="1:6" ht="15.75" customHeight="1" x14ac:dyDescent="0.3">
      <c r="A65" s="59" t="s">
        <v>246</v>
      </c>
      <c r="B65" s="69"/>
      <c r="C65" s="67"/>
      <c r="D65" s="68"/>
      <c r="E65" s="68"/>
      <c r="F65" s="68"/>
    </row>
    <row r="66" spans="1:6" ht="15.75" customHeight="1" x14ac:dyDescent="0.3">
      <c r="A66" s="56" t="s">
        <v>259</v>
      </c>
      <c r="C66" s="65"/>
      <c r="D66" s="57"/>
      <c r="E66" s="57"/>
      <c r="F66" s="57"/>
    </row>
    <row r="67" spans="1:6" ht="15.75" customHeight="1" x14ac:dyDescent="0.25">
      <c r="B67" s="70" t="s">
        <v>260</v>
      </c>
      <c r="C67" s="122">
        <f t="shared" ref="C67:F69" si="4">C13*1.3</f>
        <v>1.3</v>
      </c>
      <c r="D67" s="122">
        <f t="shared" si="4"/>
        <v>6.5</v>
      </c>
      <c r="E67" s="122">
        <f t="shared" si="4"/>
        <v>8.32</v>
      </c>
      <c r="F67" s="122">
        <f t="shared" si="4"/>
        <v>60.45</v>
      </c>
    </row>
    <row r="68" spans="1:6" ht="15.75" customHeight="1" x14ac:dyDescent="0.25">
      <c r="B68" s="70" t="s">
        <v>261</v>
      </c>
      <c r="C68" s="122">
        <f t="shared" si="4"/>
        <v>1.3</v>
      </c>
      <c r="D68" s="122">
        <f t="shared" si="4"/>
        <v>3.2760000000000002</v>
      </c>
      <c r="E68" s="122">
        <f t="shared" si="4"/>
        <v>2.548</v>
      </c>
      <c r="F68" s="122">
        <f t="shared" si="4"/>
        <v>5.447000000000001</v>
      </c>
    </row>
    <row r="69" spans="1:6" ht="15.75" customHeight="1" x14ac:dyDescent="0.25">
      <c r="B69" s="70" t="s">
        <v>262</v>
      </c>
      <c r="C69" s="122">
        <f t="shared" si="4"/>
        <v>1.3</v>
      </c>
      <c r="D69" s="122">
        <f t="shared" si="4"/>
        <v>3.2760000000000002</v>
      </c>
      <c r="E69" s="122">
        <f t="shared" si="4"/>
        <v>2.548</v>
      </c>
      <c r="F69" s="122">
        <f t="shared" si="4"/>
        <v>5.447000000000001</v>
      </c>
    </row>
    <row r="70" spans="1:6" ht="15.75" customHeight="1" x14ac:dyDescent="0.3">
      <c r="A70" s="56"/>
      <c r="B70" s="70"/>
      <c r="C70" s="71"/>
      <c r="D70" s="57"/>
      <c r="E70" s="57"/>
      <c r="F70" s="57"/>
    </row>
    <row r="71" spans="1:6" ht="15.75" customHeight="1" x14ac:dyDescent="0.3">
      <c r="A71" s="56" t="s">
        <v>263</v>
      </c>
      <c r="B71" s="62"/>
      <c r="C71" s="72"/>
      <c r="D71" s="73"/>
      <c r="E71" s="73"/>
      <c r="F71" s="73"/>
    </row>
    <row r="72" spans="1:6" ht="15.75" customHeight="1" x14ac:dyDescent="0.25">
      <c r="B72" s="74" t="s">
        <v>68</v>
      </c>
      <c r="C72" s="122">
        <f t="shared" ref="C72:F79" si="5">C18*1.3</f>
        <v>1.3</v>
      </c>
      <c r="D72" s="122">
        <f t="shared" si="5"/>
        <v>1.3</v>
      </c>
      <c r="E72" s="122">
        <f t="shared" si="5"/>
        <v>1.3</v>
      </c>
      <c r="F72" s="122">
        <f t="shared" si="5"/>
        <v>1.3</v>
      </c>
    </row>
    <row r="73" spans="1:6" ht="15.75" customHeight="1" x14ac:dyDescent="0.25">
      <c r="B73" s="74" t="s">
        <v>69</v>
      </c>
      <c r="C73" s="122">
        <f t="shared" si="5"/>
        <v>1.3</v>
      </c>
      <c r="D73" s="122">
        <f t="shared" si="5"/>
        <v>2.6909999999999998</v>
      </c>
      <c r="E73" s="122">
        <f t="shared" si="5"/>
        <v>10.426</v>
      </c>
      <c r="F73" s="122">
        <f t="shared" si="5"/>
        <v>15.001999999999999</v>
      </c>
    </row>
    <row r="74" spans="1:6" ht="15.75" customHeight="1" x14ac:dyDescent="0.25">
      <c r="B74" s="74" t="s">
        <v>70</v>
      </c>
      <c r="C74" s="122">
        <f t="shared" si="5"/>
        <v>1.3</v>
      </c>
      <c r="D74" s="122">
        <f t="shared" si="5"/>
        <v>2.6909999999999998</v>
      </c>
      <c r="E74" s="122">
        <f t="shared" si="5"/>
        <v>10.426</v>
      </c>
      <c r="F74" s="122">
        <f t="shared" si="5"/>
        <v>15.001999999999999</v>
      </c>
    </row>
    <row r="75" spans="1:6" ht="15.75" customHeight="1" x14ac:dyDescent="0.25">
      <c r="B75" s="74" t="s">
        <v>71</v>
      </c>
      <c r="C75" s="122">
        <f t="shared" si="5"/>
        <v>1.3</v>
      </c>
      <c r="D75" s="122">
        <f t="shared" si="5"/>
        <v>2.6909999999999998</v>
      </c>
      <c r="E75" s="122">
        <f t="shared" si="5"/>
        <v>10.426</v>
      </c>
      <c r="F75" s="122">
        <f t="shared" si="5"/>
        <v>15.001999999999999</v>
      </c>
    </row>
    <row r="76" spans="1:6" ht="15.75" customHeight="1" x14ac:dyDescent="0.25">
      <c r="B76" s="74" t="s">
        <v>72</v>
      </c>
      <c r="C76" s="122">
        <f t="shared" si="5"/>
        <v>1.3</v>
      </c>
      <c r="D76" s="122">
        <f t="shared" si="5"/>
        <v>1.3</v>
      </c>
      <c r="E76" s="122">
        <f t="shared" si="5"/>
        <v>1299.9870000000001</v>
      </c>
      <c r="F76" s="122">
        <f t="shared" si="5"/>
        <v>1299.9870000000001</v>
      </c>
    </row>
    <row r="77" spans="1:6" ht="15.75" customHeight="1" x14ac:dyDescent="0.25">
      <c r="B77" s="74" t="s">
        <v>73</v>
      </c>
      <c r="C77" s="122">
        <f t="shared" si="5"/>
        <v>1.3</v>
      </c>
      <c r="D77" s="122">
        <f t="shared" si="5"/>
        <v>1.3</v>
      </c>
      <c r="E77" s="122">
        <f t="shared" si="5"/>
        <v>1.3</v>
      </c>
      <c r="F77" s="122">
        <f t="shared" si="5"/>
        <v>1.3</v>
      </c>
    </row>
    <row r="78" spans="1:6" ht="15.75" customHeight="1" x14ac:dyDescent="0.25">
      <c r="B78" s="74" t="s">
        <v>74</v>
      </c>
      <c r="C78" s="122">
        <f t="shared" si="5"/>
        <v>1.3</v>
      </c>
      <c r="D78" s="122">
        <f t="shared" si="5"/>
        <v>1.3</v>
      </c>
      <c r="E78" s="122">
        <f t="shared" si="5"/>
        <v>1.3</v>
      </c>
      <c r="F78" s="122">
        <f t="shared" si="5"/>
        <v>1.3</v>
      </c>
    </row>
    <row r="79" spans="1:6" ht="15.75" customHeight="1" x14ac:dyDescent="0.25">
      <c r="B79" s="74" t="s">
        <v>75</v>
      </c>
      <c r="C79" s="122">
        <f t="shared" si="5"/>
        <v>1.3</v>
      </c>
      <c r="D79" s="122">
        <f t="shared" si="5"/>
        <v>1.3</v>
      </c>
      <c r="E79" s="122">
        <f t="shared" si="5"/>
        <v>1.3</v>
      </c>
      <c r="F79" s="122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6" customWidth="1"/>
    <col min="2" max="2" width="26.90625" style="66" customWidth="1"/>
    <col min="3" max="3" width="18.36328125" style="66" customWidth="1"/>
    <col min="4" max="8" width="14.81640625" style="66" customWidth="1"/>
    <col min="9" max="12" width="15.36328125" style="66" bestFit="1" customWidth="1"/>
    <col min="13" max="16" width="16.90625" style="66" bestFit="1" customWidth="1"/>
    <col min="17" max="17" width="12.81640625" style="66" customWidth="1"/>
    <col min="18" max="16384" width="12.81640625" style="66"/>
  </cols>
  <sheetData>
    <row r="1" spans="1:16" s="69" customFormat="1" ht="13" customHeight="1" x14ac:dyDescent="0.3">
      <c r="A1" s="59" t="s">
        <v>264</v>
      </c>
    </row>
    <row r="2" spans="1:16" ht="13" customHeight="1" x14ac:dyDescent="0.3">
      <c r="A2" s="77" t="s">
        <v>225</v>
      </c>
      <c r="B2" s="75" t="s">
        <v>265</v>
      </c>
      <c r="C2" s="75" t="s">
        <v>266</v>
      </c>
      <c r="D2" s="61" t="s">
        <v>67</v>
      </c>
      <c r="E2" s="61" t="s">
        <v>77</v>
      </c>
      <c r="F2" s="61" t="s">
        <v>78</v>
      </c>
      <c r="G2" s="61" t="s">
        <v>79</v>
      </c>
      <c r="H2" s="61" t="s">
        <v>80</v>
      </c>
      <c r="I2" s="76"/>
      <c r="J2" s="76"/>
      <c r="K2" s="76"/>
      <c r="L2" s="76"/>
      <c r="M2" s="76"/>
      <c r="N2" s="76"/>
      <c r="O2" s="76"/>
      <c r="P2" s="76"/>
    </row>
    <row r="3" spans="1:16" ht="13" customHeight="1" x14ac:dyDescent="0.3">
      <c r="A3" s="56"/>
      <c r="B3" s="66" t="s">
        <v>81</v>
      </c>
      <c r="C3" s="82" t="s">
        <v>267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I3" s="77"/>
      <c r="J3" s="77"/>
      <c r="K3" s="77"/>
      <c r="L3" s="77"/>
      <c r="M3" s="77"/>
      <c r="N3" s="77"/>
      <c r="O3" s="77"/>
      <c r="P3" s="77"/>
    </row>
    <row r="4" spans="1:16" x14ac:dyDescent="0.25">
      <c r="C4" s="82" t="s">
        <v>268</v>
      </c>
      <c r="D4" s="89">
        <v>1</v>
      </c>
      <c r="E4" s="89">
        <v>1.67</v>
      </c>
      <c r="F4" s="89">
        <v>1.67</v>
      </c>
      <c r="G4" s="89">
        <v>1.67</v>
      </c>
      <c r="H4" s="89">
        <v>1.67</v>
      </c>
      <c r="I4" s="77"/>
      <c r="J4" s="77"/>
      <c r="K4" s="77"/>
      <c r="L4" s="77"/>
      <c r="M4" s="77"/>
      <c r="N4" s="77"/>
      <c r="O4" s="77"/>
      <c r="P4" s="77"/>
    </row>
    <row r="5" spans="1:16" x14ac:dyDescent="0.25">
      <c r="C5" s="82" t="s">
        <v>269</v>
      </c>
      <c r="D5" s="89">
        <v>1</v>
      </c>
      <c r="E5" s="89">
        <v>2.38</v>
      </c>
      <c r="F5" s="89">
        <v>2.38</v>
      </c>
      <c r="G5" s="89">
        <v>2.38</v>
      </c>
      <c r="H5" s="89">
        <v>2.38</v>
      </c>
      <c r="I5" s="77"/>
      <c r="J5" s="77"/>
      <c r="K5" s="77"/>
      <c r="L5" s="77"/>
      <c r="M5" s="77"/>
      <c r="N5" s="77"/>
      <c r="O5" s="77"/>
      <c r="P5" s="77"/>
    </row>
    <row r="6" spans="1:16" x14ac:dyDescent="0.25">
      <c r="C6" s="82" t="s">
        <v>270</v>
      </c>
      <c r="D6" s="89">
        <v>1</v>
      </c>
      <c r="E6" s="89">
        <v>6.33</v>
      </c>
      <c r="F6" s="89">
        <v>6.33</v>
      </c>
      <c r="G6" s="89">
        <v>6.33</v>
      </c>
      <c r="H6" s="89">
        <v>6.33</v>
      </c>
      <c r="I6" s="77"/>
      <c r="J6" s="77"/>
      <c r="K6" s="77"/>
      <c r="L6" s="77"/>
      <c r="M6" s="77"/>
      <c r="N6" s="77"/>
      <c r="O6" s="77"/>
      <c r="P6" s="77"/>
    </row>
    <row r="7" spans="1:16" x14ac:dyDescent="0.25">
      <c r="B7" s="66" t="s">
        <v>82</v>
      </c>
      <c r="C7" s="82" t="s">
        <v>267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  <c r="I7" s="77"/>
      <c r="J7" s="77"/>
      <c r="K7" s="77"/>
      <c r="L7" s="77"/>
      <c r="M7" s="77"/>
      <c r="N7" s="77"/>
      <c r="O7" s="77"/>
      <c r="P7" s="77"/>
    </row>
    <row r="8" spans="1:16" x14ac:dyDescent="0.25">
      <c r="C8" s="82" t="s">
        <v>268</v>
      </c>
      <c r="D8" s="89">
        <v>1</v>
      </c>
      <c r="E8" s="89">
        <v>1.55</v>
      </c>
      <c r="F8" s="89">
        <v>1.55</v>
      </c>
      <c r="G8" s="89">
        <v>1.55</v>
      </c>
      <c r="H8" s="89">
        <v>1.55</v>
      </c>
      <c r="I8" s="77"/>
      <c r="J8" s="77"/>
      <c r="K8" s="77"/>
      <c r="L8" s="77"/>
      <c r="M8" s="77"/>
      <c r="N8" s="77"/>
      <c r="O8" s="77"/>
      <c r="P8" s="77"/>
    </row>
    <row r="9" spans="1:16" x14ac:dyDescent="0.25">
      <c r="C9" s="82" t="s">
        <v>269</v>
      </c>
      <c r="D9" s="89">
        <v>1</v>
      </c>
      <c r="E9" s="89">
        <v>2.1800000000000002</v>
      </c>
      <c r="F9" s="89">
        <v>2.1800000000000002</v>
      </c>
      <c r="G9" s="89">
        <v>2.1800000000000002</v>
      </c>
      <c r="H9" s="89">
        <v>2.1800000000000002</v>
      </c>
      <c r="I9" s="77"/>
      <c r="J9" s="77"/>
      <c r="K9" s="77"/>
      <c r="L9" s="77"/>
      <c r="M9" s="77"/>
      <c r="N9" s="77"/>
      <c r="O9" s="77"/>
      <c r="P9" s="77"/>
    </row>
    <row r="10" spans="1:16" x14ac:dyDescent="0.25">
      <c r="C10" s="82" t="s">
        <v>270</v>
      </c>
      <c r="D10" s="89">
        <v>1</v>
      </c>
      <c r="E10" s="89">
        <v>6.39</v>
      </c>
      <c r="F10" s="89">
        <v>6.39</v>
      </c>
      <c r="G10" s="89">
        <v>6.39</v>
      </c>
      <c r="H10" s="89">
        <v>6.39</v>
      </c>
      <c r="I10" s="77"/>
      <c r="J10" s="77"/>
      <c r="K10" s="77"/>
      <c r="L10" s="77"/>
      <c r="M10" s="77"/>
      <c r="N10" s="77"/>
      <c r="O10" s="77"/>
      <c r="P10" s="77"/>
    </row>
    <row r="11" spans="1:16" x14ac:dyDescent="0.25">
      <c r="B11" s="66" t="s">
        <v>84</v>
      </c>
      <c r="C11" s="82" t="s">
        <v>267</v>
      </c>
      <c r="D11" s="88">
        <v>1</v>
      </c>
      <c r="E11" s="88">
        <v>1</v>
      </c>
      <c r="F11" s="88">
        <v>1</v>
      </c>
      <c r="G11" s="88">
        <v>1</v>
      </c>
      <c r="H11" s="88">
        <v>1</v>
      </c>
      <c r="I11" s="77"/>
      <c r="J11" s="77"/>
      <c r="K11" s="77"/>
      <c r="L11" s="77"/>
      <c r="M11" s="77"/>
      <c r="N11" s="77"/>
      <c r="O11" s="77"/>
      <c r="P11" s="77"/>
    </row>
    <row r="12" spans="1:16" x14ac:dyDescent="0.25">
      <c r="C12" s="82" t="s">
        <v>268</v>
      </c>
      <c r="D12" s="89">
        <v>1</v>
      </c>
      <c r="E12" s="89">
        <v>1</v>
      </c>
      <c r="F12" s="89">
        <v>1</v>
      </c>
      <c r="G12" s="89">
        <v>1</v>
      </c>
      <c r="H12" s="89">
        <v>1</v>
      </c>
      <c r="I12" s="77"/>
      <c r="J12" s="77"/>
      <c r="K12" s="77"/>
      <c r="L12" s="77"/>
      <c r="M12" s="77"/>
      <c r="N12" s="77"/>
      <c r="O12" s="77"/>
      <c r="P12" s="77"/>
    </row>
    <row r="13" spans="1:16" x14ac:dyDescent="0.25">
      <c r="C13" s="82" t="s">
        <v>269</v>
      </c>
      <c r="D13" s="89">
        <v>1</v>
      </c>
      <c r="E13" s="89">
        <v>2.79</v>
      </c>
      <c r="F13" s="89">
        <v>2.79</v>
      </c>
      <c r="G13" s="89">
        <v>2.79</v>
      </c>
      <c r="H13" s="89">
        <v>2.79</v>
      </c>
      <c r="I13" s="77"/>
      <c r="J13" s="77"/>
      <c r="K13" s="77"/>
      <c r="L13" s="77"/>
      <c r="M13" s="77"/>
      <c r="N13" s="77"/>
      <c r="O13" s="77"/>
      <c r="P13" s="77"/>
    </row>
    <row r="14" spans="1:16" x14ac:dyDescent="0.25">
      <c r="C14" s="82" t="s">
        <v>270</v>
      </c>
      <c r="D14" s="89">
        <v>1</v>
      </c>
      <c r="E14" s="89">
        <v>6.01</v>
      </c>
      <c r="F14" s="89">
        <v>6.01</v>
      </c>
      <c r="G14" s="89">
        <v>6.01</v>
      </c>
      <c r="H14" s="89">
        <v>6.01</v>
      </c>
      <c r="I14" s="77"/>
      <c r="J14" s="77"/>
      <c r="K14" s="77"/>
      <c r="L14" s="77"/>
      <c r="M14" s="77"/>
      <c r="N14" s="77"/>
      <c r="O14" s="77"/>
      <c r="P14" s="77"/>
    </row>
    <row r="15" spans="1:16" x14ac:dyDescent="0.25">
      <c r="B15" s="66" t="s">
        <v>85</v>
      </c>
      <c r="C15" s="82" t="s">
        <v>267</v>
      </c>
      <c r="D15" s="88">
        <v>1</v>
      </c>
      <c r="E15" s="88">
        <v>1</v>
      </c>
      <c r="F15" s="88">
        <v>1</v>
      </c>
      <c r="G15" s="88">
        <v>1</v>
      </c>
      <c r="H15" s="88">
        <v>1</v>
      </c>
      <c r="I15" s="77"/>
      <c r="J15" s="77"/>
      <c r="K15" s="77"/>
      <c r="L15" s="77"/>
      <c r="M15" s="77"/>
      <c r="N15" s="77"/>
      <c r="O15" s="77"/>
      <c r="P15" s="77"/>
    </row>
    <row r="16" spans="1:16" x14ac:dyDescent="0.25">
      <c r="C16" s="82" t="s">
        <v>268</v>
      </c>
      <c r="D16" s="89">
        <v>1</v>
      </c>
      <c r="E16" s="89">
        <v>1</v>
      </c>
      <c r="F16" s="89">
        <v>1</v>
      </c>
      <c r="G16" s="89">
        <v>1</v>
      </c>
      <c r="H16" s="89">
        <v>1</v>
      </c>
      <c r="I16" s="77"/>
      <c r="J16" s="77"/>
      <c r="K16" s="77"/>
      <c r="L16" s="77"/>
      <c r="M16" s="77"/>
      <c r="N16" s="77"/>
      <c r="O16" s="77"/>
      <c r="P16" s="77"/>
    </row>
    <row r="17" spans="1:16" x14ac:dyDescent="0.25">
      <c r="C17" s="82" t="s">
        <v>269</v>
      </c>
      <c r="D17" s="89">
        <v>1</v>
      </c>
      <c r="E17" s="89">
        <v>1</v>
      </c>
      <c r="F17" s="89">
        <v>1</v>
      </c>
      <c r="G17" s="89">
        <v>1</v>
      </c>
      <c r="H17" s="89">
        <v>1</v>
      </c>
      <c r="I17" s="77"/>
      <c r="J17" s="77"/>
      <c r="K17" s="77"/>
      <c r="L17" s="77"/>
      <c r="M17" s="77"/>
      <c r="N17" s="77"/>
      <c r="O17" s="77"/>
      <c r="P17" s="77"/>
    </row>
    <row r="18" spans="1:16" ht="14" customHeight="1" x14ac:dyDescent="0.25">
      <c r="C18" s="82" t="s">
        <v>270</v>
      </c>
      <c r="D18" s="89">
        <v>1</v>
      </c>
      <c r="E18" s="89">
        <v>1</v>
      </c>
      <c r="F18" s="89">
        <v>1</v>
      </c>
      <c r="G18" s="89">
        <v>1</v>
      </c>
      <c r="H18" s="89">
        <v>1</v>
      </c>
      <c r="I18" s="77"/>
      <c r="J18" s="77"/>
      <c r="K18" s="77"/>
      <c r="L18" s="77"/>
      <c r="M18" s="77"/>
      <c r="N18" s="77"/>
      <c r="O18" s="77"/>
      <c r="P18" s="77"/>
    </row>
    <row r="19" spans="1:16" x14ac:dyDescent="0.25">
      <c r="B19" s="66" t="s">
        <v>83</v>
      </c>
      <c r="C19" s="82" t="s">
        <v>267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  <c r="I19" s="77"/>
      <c r="J19" s="77"/>
      <c r="K19" s="77"/>
      <c r="L19" s="77"/>
      <c r="M19" s="77"/>
      <c r="N19" s="77"/>
      <c r="O19" s="77"/>
      <c r="P19" s="77"/>
    </row>
    <row r="20" spans="1:16" x14ac:dyDescent="0.25">
      <c r="C20" s="82" t="s">
        <v>268</v>
      </c>
      <c r="D20" s="89">
        <v>1</v>
      </c>
      <c r="E20" s="89">
        <v>1</v>
      </c>
      <c r="F20" s="89">
        <v>1</v>
      </c>
      <c r="G20" s="89">
        <v>1</v>
      </c>
      <c r="H20" s="89">
        <v>1</v>
      </c>
      <c r="I20" s="77"/>
      <c r="J20" s="77"/>
      <c r="K20" s="77"/>
      <c r="L20" s="77"/>
      <c r="M20" s="77"/>
      <c r="N20" s="77"/>
      <c r="O20" s="77"/>
      <c r="P20" s="77"/>
    </row>
    <row r="21" spans="1:16" x14ac:dyDescent="0.25">
      <c r="C21" s="82" t="s">
        <v>269</v>
      </c>
      <c r="D21" s="89">
        <v>1</v>
      </c>
      <c r="E21" s="89">
        <v>1.86</v>
      </c>
      <c r="F21" s="89">
        <v>1.86</v>
      </c>
      <c r="G21" s="89">
        <v>1.86</v>
      </c>
      <c r="H21" s="89">
        <v>1.86</v>
      </c>
      <c r="I21" s="77"/>
      <c r="J21" s="77"/>
      <c r="K21" s="77"/>
      <c r="L21" s="77"/>
      <c r="M21" s="77"/>
      <c r="N21" s="77"/>
      <c r="O21" s="77"/>
      <c r="P21" s="77"/>
    </row>
    <row r="22" spans="1:16" x14ac:dyDescent="0.25">
      <c r="C22" s="82" t="s">
        <v>270</v>
      </c>
      <c r="D22" s="89">
        <v>1</v>
      </c>
      <c r="E22" s="89">
        <v>3.01</v>
      </c>
      <c r="F22" s="89">
        <v>3.01</v>
      </c>
      <c r="G22" s="89">
        <v>3.01</v>
      </c>
      <c r="H22" s="89">
        <v>3.01</v>
      </c>
      <c r="I22" s="77"/>
      <c r="J22" s="77"/>
      <c r="K22" s="77"/>
      <c r="L22" s="77"/>
      <c r="M22" s="77"/>
      <c r="N22" s="77"/>
      <c r="O22" s="77"/>
      <c r="P22" s="77"/>
    </row>
    <row r="23" spans="1:16" x14ac:dyDescent="0.25">
      <c r="B23" s="66" t="s">
        <v>89</v>
      </c>
      <c r="C23" s="82" t="s">
        <v>267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  <c r="I23" s="77"/>
      <c r="J23" s="77"/>
      <c r="K23" s="77"/>
      <c r="L23" s="77"/>
      <c r="M23" s="77"/>
      <c r="N23" s="77"/>
      <c r="O23" s="77"/>
      <c r="P23" s="77"/>
    </row>
    <row r="24" spans="1:16" x14ac:dyDescent="0.25">
      <c r="C24" s="82" t="s">
        <v>268</v>
      </c>
      <c r="D24" s="89">
        <v>1</v>
      </c>
      <c r="E24" s="89">
        <v>1</v>
      </c>
      <c r="F24" s="89">
        <v>1</v>
      </c>
      <c r="G24" s="89">
        <v>1</v>
      </c>
      <c r="H24" s="89">
        <v>1</v>
      </c>
      <c r="I24" s="77"/>
      <c r="J24" s="77"/>
      <c r="K24" s="77"/>
      <c r="L24" s="77"/>
      <c r="M24" s="77"/>
      <c r="N24" s="77"/>
      <c r="O24" s="77"/>
      <c r="P24" s="77"/>
    </row>
    <row r="25" spans="1:16" x14ac:dyDescent="0.25">
      <c r="C25" s="82" t="s">
        <v>269</v>
      </c>
      <c r="D25" s="89">
        <v>1</v>
      </c>
      <c r="E25" s="89">
        <v>1.86</v>
      </c>
      <c r="F25" s="89">
        <v>1.86</v>
      </c>
      <c r="G25" s="89">
        <v>1.86</v>
      </c>
      <c r="H25" s="89">
        <v>1.86</v>
      </c>
      <c r="I25" s="77"/>
      <c r="J25" s="77"/>
      <c r="K25" s="77"/>
      <c r="L25" s="77"/>
      <c r="M25" s="77"/>
      <c r="N25" s="77"/>
      <c r="O25" s="77"/>
      <c r="P25" s="77"/>
    </row>
    <row r="26" spans="1:16" x14ac:dyDescent="0.25">
      <c r="C26" s="82" t="s">
        <v>270</v>
      </c>
      <c r="D26" s="89">
        <v>1</v>
      </c>
      <c r="E26" s="89">
        <v>3.01</v>
      </c>
      <c r="F26" s="89">
        <v>3.01</v>
      </c>
      <c r="G26" s="89">
        <v>3.01</v>
      </c>
      <c r="H26" s="89">
        <v>3.01</v>
      </c>
      <c r="I26" s="77"/>
      <c r="J26" s="77"/>
      <c r="K26" s="77"/>
      <c r="L26" s="77"/>
      <c r="M26" s="77"/>
      <c r="N26" s="77"/>
      <c r="O26" s="77"/>
      <c r="P26" s="77"/>
    </row>
    <row r="28" spans="1:16" s="69" customFormat="1" ht="13" customHeight="1" x14ac:dyDescent="0.3">
      <c r="A28" s="59" t="s">
        <v>271</v>
      </c>
    </row>
    <row r="29" spans="1:16" ht="13" customHeight="1" x14ac:dyDescent="0.3">
      <c r="A29" s="77" t="s">
        <v>272</v>
      </c>
      <c r="B29" s="56" t="s">
        <v>265</v>
      </c>
      <c r="C29" s="56" t="s">
        <v>273</v>
      </c>
      <c r="D29" s="61" t="s">
        <v>67</v>
      </c>
      <c r="E29" s="61" t="s">
        <v>77</v>
      </c>
      <c r="F29" s="61" t="s">
        <v>78</v>
      </c>
      <c r="G29" s="61" t="s">
        <v>79</v>
      </c>
      <c r="H29" s="61" t="s">
        <v>80</v>
      </c>
      <c r="I29" s="76"/>
      <c r="J29" s="76"/>
      <c r="K29" s="76"/>
      <c r="L29" s="76"/>
      <c r="M29" s="76"/>
      <c r="N29" s="76"/>
      <c r="O29" s="76"/>
      <c r="P29" s="76"/>
    </row>
    <row r="30" spans="1:16" ht="13" customHeight="1" x14ac:dyDescent="0.3">
      <c r="A30" s="56"/>
      <c r="B30" s="66" t="s">
        <v>81</v>
      </c>
      <c r="C30" s="82" t="s">
        <v>267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  <c r="I30" s="78"/>
      <c r="J30" s="77"/>
      <c r="K30" s="77"/>
      <c r="L30" s="77"/>
      <c r="M30" s="77"/>
      <c r="N30" s="77"/>
      <c r="O30" s="77"/>
      <c r="P30" s="77"/>
    </row>
    <row r="31" spans="1:16" x14ac:dyDescent="0.25">
      <c r="C31" s="82" t="s">
        <v>268</v>
      </c>
      <c r="D31" s="89">
        <v>1</v>
      </c>
      <c r="E31" s="89">
        <v>1.6</v>
      </c>
      <c r="F31" s="89">
        <v>1.6</v>
      </c>
      <c r="G31" s="89">
        <v>1.6</v>
      </c>
      <c r="H31" s="89">
        <v>1.6</v>
      </c>
      <c r="I31" s="77"/>
      <c r="J31" s="77"/>
      <c r="K31" s="77"/>
      <c r="L31" s="77"/>
      <c r="M31" s="77"/>
      <c r="N31" s="77"/>
      <c r="O31" s="77"/>
      <c r="P31" s="77"/>
    </row>
    <row r="32" spans="1:16" x14ac:dyDescent="0.25">
      <c r="C32" s="82" t="s">
        <v>204</v>
      </c>
      <c r="D32" s="89">
        <v>1</v>
      </c>
      <c r="E32" s="89">
        <v>3.41</v>
      </c>
      <c r="F32" s="89">
        <v>3.41</v>
      </c>
      <c r="G32" s="89">
        <v>3.41</v>
      </c>
      <c r="H32" s="89">
        <v>3.41</v>
      </c>
      <c r="I32" s="77"/>
      <c r="J32" s="77"/>
      <c r="K32" s="77"/>
      <c r="L32" s="77"/>
      <c r="M32" s="77"/>
      <c r="N32" s="77"/>
      <c r="O32" s="77"/>
      <c r="P32" s="77"/>
    </row>
    <row r="33" spans="2:16" x14ac:dyDescent="0.25">
      <c r="C33" s="82" t="s">
        <v>274</v>
      </c>
      <c r="D33" s="89">
        <v>1</v>
      </c>
      <c r="E33" s="89">
        <v>12.33</v>
      </c>
      <c r="F33" s="89">
        <v>12.33</v>
      </c>
      <c r="G33" s="89">
        <v>12.33</v>
      </c>
      <c r="H33" s="89">
        <v>12.33</v>
      </c>
      <c r="I33" s="77"/>
      <c r="J33" s="77"/>
      <c r="K33" s="77"/>
      <c r="L33" s="77"/>
      <c r="M33" s="77"/>
      <c r="N33" s="77"/>
      <c r="O33" s="77"/>
      <c r="P33" s="77"/>
    </row>
    <row r="34" spans="2:16" x14ac:dyDescent="0.25">
      <c r="B34" s="66" t="s">
        <v>82</v>
      </c>
      <c r="C34" s="82" t="s">
        <v>267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  <c r="I34" s="77"/>
      <c r="J34" s="77"/>
      <c r="K34" s="77"/>
      <c r="L34" s="77"/>
      <c r="M34" s="77"/>
      <c r="N34" s="77"/>
      <c r="O34" s="77"/>
      <c r="P34" s="77"/>
    </row>
    <row r="35" spans="2:16" x14ac:dyDescent="0.25">
      <c r="C35" s="82" t="s">
        <v>268</v>
      </c>
      <c r="D35" s="89">
        <v>1</v>
      </c>
      <c r="E35" s="89">
        <v>1.92</v>
      </c>
      <c r="F35" s="89">
        <v>1.92</v>
      </c>
      <c r="G35" s="89">
        <v>1.92</v>
      </c>
      <c r="H35" s="89">
        <v>1.92</v>
      </c>
      <c r="I35" s="77"/>
      <c r="J35" s="77"/>
      <c r="K35" s="77"/>
      <c r="L35" s="77"/>
      <c r="M35" s="77"/>
      <c r="N35" s="77"/>
      <c r="O35" s="77"/>
      <c r="P35" s="77"/>
    </row>
    <row r="36" spans="2:16" x14ac:dyDescent="0.25">
      <c r="C36" s="82" t="s">
        <v>204</v>
      </c>
      <c r="D36" s="89">
        <v>1</v>
      </c>
      <c r="E36" s="89">
        <v>4.66</v>
      </c>
      <c r="F36" s="89">
        <v>4.66</v>
      </c>
      <c r="G36" s="89">
        <v>4.66</v>
      </c>
      <c r="H36" s="89">
        <v>4.66</v>
      </c>
      <c r="I36" s="77"/>
      <c r="J36" s="77"/>
      <c r="K36" s="77"/>
      <c r="L36" s="77"/>
      <c r="M36" s="77"/>
      <c r="N36" s="77"/>
      <c r="O36" s="77"/>
      <c r="P36" s="77"/>
    </row>
    <row r="37" spans="2:16" x14ac:dyDescent="0.25">
      <c r="C37" s="82" t="s">
        <v>274</v>
      </c>
      <c r="D37" s="89">
        <v>1</v>
      </c>
      <c r="E37" s="89">
        <v>9.68</v>
      </c>
      <c r="F37" s="89">
        <v>9.68</v>
      </c>
      <c r="G37" s="89">
        <v>9.68</v>
      </c>
      <c r="H37" s="89">
        <v>9.68</v>
      </c>
      <c r="I37" s="77"/>
      <c r="J37" s="77"/>
      <c r="K37" s="77"/>
      <c r="L37" s="77"/>
      <c r="M37" s="77"/>
      <c r="N37" s="77"/>
      <c r="O37" s="77"/>
      <c r="P37" s="77"/>
    </row>
    <row r="38" spans="2:16" x14ac:dyDescent="0.25">
      <c r="B38" s="66" t="s">
        <v>84</v>
      </c>
      <c r="C38" s="82" t="s">
        <v>267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  <c r="I38" s="77"/>
      <c r="J38" s="77"/>
      <c r="K38" s="77"/>
      <c r="L38" s="77"/>
      <c r="M38" s="77"/>
      <c r="N38" s="77"/>
      <c r="O38" s="77"/>
      <c r="P38" s="77"/>
    </row>
    <row r="39" spans="2:16" x14ac:dyDescent="0.25">
      <c r="C39" s="82" t="s">
        <v>268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77"/>
      <c r="J39" s="77"/>
      <c r="K39" s="77"/>
      <c r="L39" s="77"/>
      <c r="M39" s="77"/>
      <c r="N39" s="77"/>
      <c r="O39" s="77"/>
      <c r="P39" s="77"/>
    </row>
    <row r="40" spans="2:16" x14ac:dyDescent="0.25">
      <c r="C40" s="82" t="s">
        <v>204</v>
      </c>
      <c r="D40" s="89">
        <v>1</v>
      </c>
      <c r="E40" s="89">
        <v>2.58</v>
      </c>
      <c r="F40" s="89">
        <v>2.58</v>
      </c>
      <c r="G40" s="89">
        <v>2.58</v>
      </c>
      <c r="H40" s="89">
        <v>2.58</v>
      </c>
      <c r="I40" s="77"/>
      <c r="J40" s="77"/>
      <c r="K40" s="77"/>
      <c r="L40" s="77"/>
      <c r="M40" s="77"/>
      <c r="N40" s="77"/>
      <c r="O40" s="77"/>
      <c r="P40" s="77"/>
    </row>
    <row r="41" spans="2:16" x14ac:dyDescent="0.25">
      <c r="C41" s="82" t="s">
        <v>274</v>
      </c>
      <c r="D41" s="89">
        <v>1</v>
      </c>
      <c r="E41" s="89">
        <v>9.6300000000000008</v>
      </c>
      <c r="F41" s="89">
        <v>9.6300000000000008</v>
      </c>
      <c r="G41" s="89">
        <v>9.6300000000000008</v>
      </c>
      <c r="H41" s="89">
        <v>9.6300000000000008</v>
      </c>
      <c r="I41" s="77"/>
      <c r="J41" s="77"/>
      <c r="K41" s="77"/>
      <c r="L41" s="77"/>
      <c r="M41" s="77"/>
      <c r="N41" s="77"/>
      <c r="O41" s="77"/>
      <c r="P41" s="77"/>
    </row>
    <row r="42" spans="2:16" x14ac:dyDescent="0.25">
      <c r="B42" s="66" t="s">
        <v>85</v>
      </c>
      <c r="C42" s="82" t="s">
        <v>267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  <c r="I42" s="77"/>
      <c r="J42" s="77"/>
      <c r="K42" s="77"/>
      <c r="L42" s="77"/>
      <c r="M42" s="77"/>
      <c r="N42" s="77"/>
      <c r="O42" s="77"/>
      <c r="P42" s="77"/>
    </row>
    <row r="43" spans="2:16" x14ac:dyDescent="0.25">
      <c r="C43" s="82" t="s">
        <v>268</v>
      </c>
      <c r="D43" s="89">
        <v>1</v>
      </c>
      <c r="E43" s="89">
        <v>1</v>
      </c>
      <c r="F43" s="89">
        <v>1</v>
      </c>
      <c r="G43" s="89">
        <v>1</v>
      </c>
      <c r="H43" s="89">
        <v>1</v>
      </c>
      <c r="I43" s="77"/>
      <c r="J43" s="77"/>
      <c r="K43" s="77"/>
      <c r="L43" s="77"/>
      <c r="M43" s="77"/>
      <c r="N43" s="77"/>
      <c r="O43" s="77"/>
      <c r="P43" s="77"/>
    </row>
    <row r="44" spans="2:16" x14ac:dyDescent="0.25">
      <c r="C44" s="82" t="s">
        <v>204</v>
      </c>
      <c r="D44" s="89">
        <v>1</v>
      </c>
      <c r="E44" s="89">
        <v>1</v>
      </c>
      <c r="F44" s="89">
        <v>1</v>
      </c>
      <c r="G44" s="89">
        <v>1</v>
      </c>
      <c r="H44" s="89">
        <v>1</v>
      </c>
      <c r="I44" s="77"/>
      <c r="J44" s="77"/>
      <c r="K44" s="77"/>
      <c r="L44" s="77"/>
      <c r="M44" s="77"/>
      <c r="N44" s="77"/>
      <c r="O44" s="77"/>
      <c r="P44" s="77"/>
    </row>
    <row r="45" spans="2:16" x14ac:dyDescent="0.25">
      <c r="C45" s="82" t="s">
        <v>274</v>
      </c>
      <c r="D45" s="89">
        <v>1</v>
      </c>
      <c r="E45" s="89">
        <v>1</v>
      </c>
      <c r="F45" s="89">
        <v>1</v>
      </c>
      <c r="G45" s="89">
        <v>1</v>
      </c>
      <c r="H45" s="89">
        <v>1</v>
      </c>
      <c r="I45" s="77"/>
      <c r="J45" s="77"/>
      <c r="K45" s="77"/>
      <c r="L45" s="77"/>
      <c r="M45" s="77"/>
      <c r="N45" s="77"/>
      <c r="O45" s="77"/>
      <c r="P45" s="77"/>
    </row>
    <row r="46" spans="2:16" x14ac:dyDescent="0.25">
      <c r="B46" s="66" t="s">
        <v>83</v>
      </c>
      <c r="C46" s="82" t="s">
        <v>267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  <c r="I46" s="77"/>
      <c r="J46" s="77"/>
      <c r="K46" s="77"/>
      <c r="L46" s="77"/>
      <c r="M46" s="77"/>
      <c r="N46" s="77"/>
      <c r="O46" s="77"/>
      <c r="P46" s="77"/>
    </row>
    <row r="47" spans="2:16" x14ac:dyDescent="0.25">
      <c r="C47" s="82" t="s">
        <v>268</v>
      </c>
      <c r="D47" s="89">
        <v>1</v>
      </c>
      <c r="E47" s="89">
        <v>1.65</v>
      </c>
      <c r="F47" s="89">
        <v>1.65</v>
      </c>
      <c r="G47" s="89">
        <v>1.65</v>
      </c>
      <c r="H47" s="89">
        <v>1.65</v>
      </c>
      <c r="I47" s="77"/>
      <c r="J47" s="77"/>
      <c r="K47" s="77"/>
      <c r="L47" s="77"/>
      <c r="M47" s="77"/>
      <c r="N47" s="77"/>
      <c r="O47" s="77"/>
      <c r="P47" s="77"/>
    </row>
    <row r="48" spans="2:16" x14ac:dyDescent="0.25">
      <c r="C48" s="82" t="s">
        <v>204</v>
      </c>
      <c r="D48" s="89">
        <v>1</v>
      </c>
      <c r="E48" s="89">
        <v>2.73</v>
      </c>
      <c r="F48" s="89">
        <v>2.73</v>
      </c>
      <c r="G48" s="89">
        <v>2.73</v>
      </c>
      <c r="H48" s="89">
        <v>2.73</v>
      </c>
      <c r="I48" s="77"/>
      <c r="J48" s="77"/>
      <c r="K48" s="77"/>
      <c r="L48" s="77"/>
      <c r="M48" s="77"/>
      <c r="N48" s="77"/>
      <c r="O48" s="77"/>
      <c r="P48" s="77"/>
    </row>
    <row r="49" spans="1:16" x14ac:dyDescent="0.25">
      <c r="C49" s="82" t="s">
        <v>274</v>
      </c>
      <c r="D49" s="89">
        <v>1</v>
      </c>
      <c r="E49" s="89">
        <v>11.21</v>
      </c>
      <c r="F49" s="89">
        <v>11.21</v>
      </c>
      <c r="G49" s="89">
        <v>11.21</v>
      </c>
      <c r="H49" s="89">
        <v>11.21</v>
      </c>
      <c r="I49" s="77"/>
      <c r="J49" s="77"/>
      <c r="K49" s="77"/>
      <c r="L49" s="77"/>
      <c r="M49" s="77"/>
      <c r="N49" s="77"/>
      <c r="O49" s="77"/>
      <c r="P49" s="77"/>
    </row>
    <row r="50" spans="1:16" x14ac:dyDescent="0.25">
      <c r="B50" s="66" t="s">
        <v>89</v>
      </c>
      <c r="C50" s="82" t="s">
        <v>267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  <c r="I50" s="77"/>
      <c r="J50" s="77"/>
      <c r="K50" s="77"/>
      <c r="L50" s="77"/>
      <c r="M50" s="77"/>
      <c r="N50" s="77"/>
      <c r="O50" s="77"/>
      <c r="P50" s="77"/>
    </row>
    <row r="51" spans="1:16" x14ac:dyDescent="0.25">
      <c r="C51" s="82" t="s">
        <v>268</v>
      </c>
      <c r="D51" s="89">
        <v>1</v>
      </c>
      <c r="E51" s="89">
        <v>1.65</v>
      </c>
      <c r="F51" s="89">
        <v>1.65</v>
      </c>
      <c r="G51" s="89">
        <v>1.65</v>
      </c>
      <c r="H51" s="89">
        <v>1.65</v>
      </c>
      <c r="I51" s="77"/>
      <c r="J51" s="77"/>
      <c r="K51" s="77"/>
      <c r="L51" s="77"/>
      <c r="M51" s="77"/>
      <c r="N51" s="77"/>
      <c r="O51" s="77"/>
      <c r="P51" s="77"/>
    </row>
    <row r="52" spans="1:16" x14ac:dyDescent="0.25">
      <c r="C52" s="82" t="s">
        <v>204</v>
      </c>
      <c r="D52" s="89">
        <v>1</v>
      </c>
      <c r="E52" s="89">
        <v>2.73</v>
      </c>
      <c r="F52" s="89">
        <v>2.73</v>
      </c>
      <c r="G52" s="89">
        <v>2.73</v>
      </c>
      <c r="H52" s="89">
        <v>2.73</v>
      </c>
      <c r="I52" s="77"/>
      <c r="J52" s="77"/>
      <c r="K52" s="77"/>
      <c r="L52" s="77"/>
      <c r="M52" s="77"/>
      <c r="N52" s="77"/>
      <c r="O52" s="77"/>
      <c r="P52" s="77"/>
    </row>
    <row r="53" spans="1:16" x14ac:dyDescent="0.25">
      <c r="C53" s="82" t="s">
        <v>274</v>
      </c>
      <c r="D53" s="89">
        <v>1</v>
      </c>
      <c r="E53" s="89">
        <v>11.21</v>
      </c>
      <c r="F53" s="89">
        <v>11.21</v>
      </c>
      <c r="G53" s="89">
        <v>11.21</v>
      </c>
      <c r="H53" s="89">
        <v>11.21</v>
      </c>
      <c r="I53" s="77"/>
      <c r="J53" s="77"/>
      <c r="K53" s="77"/>
      <c r="L53" s="77"/>
      <c r="M53" s="77"/>
      <c r="N53" s="77"/>
      <c r="O53" s="77"/>
      <c r="P53" s="77"/>
    </row>
    <row r="54" spans="1:16" x14ac:dyDescent="0.25">
      <c r="C54" s="82"/>
      <c r="D54" s="82"/>
    </row>
    <row r="55" spans="1:16" s="69" customFormat="1" ht="13" customHeight="1" x14ac:dyDescent="0.3">
      <c r="A55" s="59" t="s">
        <v>275</v>
      </c>
    </row>
    <row r="56" spans="1:16" ht="13" customHeight="1" x14ac:dyDescent="0.3">
      <c r="A56" s="77" t="s">
        <v>111</v>
      </c>
      <c r="B56" s="56" t="s">
        <v>265</v>
      </c>
      <c r="C56" s="79" t="s">
        <v>276</v>
      </c>
      <c r="D56" s="61" t="s">
        <v>112</v>
      </c>
      <c r="E56" s="61" t="s">
        <v>113</v>
      </c>
      <c r="F56" s="61" t="s">
        <v>114</v>
      </c>
      <c r="G56" s="61" t="s">
        <v>115</v>
      </c>
      <c r="H56" s="76"/>
      <c r="M56" s="76"/>
      <c r="N56" s="76"/>
      <c r="O56" s="76"/>
      <c r="P56" s="76"/>
    </row>
    <row r="57" spans="1:16" ht="13" customHeight="1" x14ac:dyDescent="0.3">
      <c r="A57" s="56"/>
      <c r="B57" s="66" t="s">
        <v>91</v>
      </c>
      <c r="C57" s="82" t="s">
        <v>277</v>
      </c>
      <c r="D57" s="88">
        <v>1</v>
      </c>
      <c r="E57" s="88">
        <v>1</v>
      </c>
      <c r="F57" s="88">
        <v>1</v>
      </c>
      <c r="G57" s="88">
        <v>1</v>
      </c>
      <c r="H57" s="77"/>
      <c r="M57" s="77"/>
      <c r="N57" s="77"/>
      <c r="O57" s="77"/>
      <c r="P57" s="77"/>
    </row>
    <row r="58" spans="1:16" x14ac:dyDescent="0.25">
      <c r="C58" s="82" t="s">
        <v>278</v>
      </c>
      <c r="D58" s="89">
        <v>10.675000000000001</v>
      </c>
      <c r="E58" s="89">
        <v>10.675000000000001</v>
      </c>
      <c r="F58" s="89">
        <v>10.675000000000001</v>
      </c>
      <c r="G58" s="89">
        <v>10.675000000000001</v>
      </c>
      <c r="H58" s="77"/>
      <c r="M58" s="77"/>
      <c r="N58" s="77"/>
      <c r="O58" s="77"/>
      <c r="P58" s="77"/>
    </row>
    <row r="59" spans="1:16" x14ac:dyDescent="0.25">
      <c r="B59" s="66" t="s">
        <v>92</v>
      </c>
      <c r="C59" s="82" t="s">
        <v>277</v>
      </c>
      <c r="D59" s="88">
        <v>1</v>
      </c>
      <c r="E59" s="88">
        <v>1</v>
      </c>
      <c r="F59" s="88">
        <v>1</v>
      </c>
      <c r="G59" s="88">
        <v>1</v>
      </c>
      <c r="H59" s="77"/>
      <c r="M59" s="77"/>
      <c r="N59" s="77"/>
      <c r="O59" s="77"/>
      <c r="P59" s="77"/>
    </row>
    <row r="60" spans="1:16" x14ac:dyDescent="0.25">
      <c r="C60" s="82" t="s">
        <v>278</v>
      </c>
      <c r="D60" s="89">
        <v>10.675000000000001</v>
      </c>
      <c r="E60" s="89">
        <v>10.675000000000001</v>
      </c>
      <c r="F60" s="89">
        <v>10.675000000000001</v>
      </c>
      <c r="G60" s="89">
        <v>10.675000000000001</v>
      </c>
      <c r="H60" s="77"/>
      <c r="M60" s="77"/>
      <c r="N60" s="77"/>
      <c r="O60" s="77"/>
      <c r="P60" s="77"/>
    </row>
    <row r="61" spans="1:16" x14ac:dyDescent="0.25">
      <c r="B61" s="66" t="s">
        <v>93</v>
      </c>
      <c r="C61" s="82" t="s">
        <v>277</v>
      </c>
      <c r="D61" s="88">
        <v>1</v>
      </c>
      <c r="E61" s="88">
        <v>1</v>
      </c>
      <c r="F61" s="88">
        <v>1</v>
      </c>
      <c r="G61" s="88">
        <v>1</v>
      </c>
      <c r="H61" s="77"/>
      <c r="M61" s="77"/>
      <c r="N61" s="77"/>
      <c r="O61" s="77"/>
      <c r="P61" s="77"/>
    </row>
    <row r="62" spans="1:16" x14ac:dyDescent="0.25">
      <c r="C62" s="82" t="s">
        <v>278</v>
      </c>
      <c r="D62" s="89">
        <v>10.675000000000001</v>
      </c>
      <c r="E62" s="89">
        <v>10.675000000000001</v>
      </c>
      <c r="F62" s="89">
        <v>10.675000000000001</v>
      </c>
      <c r="G62" s="89">
        <v>10.675000000000001</v>
      </c>
      <c r="H62" s="77"/>
      <c r="M62" s="77"/>
      <c r="N62" s="77"/>
      <c r="O62" s="77"/>
      <c r="P62" s="77"/>
    </row>
    <row r="63" spans="1:16" x14ac:dyDescent="0.25">
      <c r="C63" s="82"/>
      <c r="D63" s="82"/>
    </row>
    <row r="64" spans="1:16" s="69" customFormat="1" ht="13" customHeight="1" x14ac:dyDescent="0.3">
      <c r="A64" s="59" t="s">
        <v>279</v>
      </c>
    </row>
    <row r="65" spans="1:16" ht="26" customHeight="1" x14ac:dyDescent="0.3">
      <c r="A65" s="77" t="s">
        <v>118</v>
      </c>
      <c r="B65" s="56" t="s">
        <v>265</v>
      </c>
      <c r="C65" s="79" t="s">
        <v>280</v>
      </c>
      <c r="D65" s="61" t="s">
        <v>67</v>
      </c>
      <c r="E65" s="61" t="s">
        <v>77</v>
      </c>
      <c r="F65" s="61" t="s">
        <v>78</v>
      </c>
      <c r="G65" s="61" t="s">
        <v>79</v>
      </c>
      <c r="H65" s="80" t="s">
        <v>80</v>
      </c>
      <c r="I65" s="76"/>
      <c r="J65" s="76"/>
      <c r="K65" s="76"/>
      <c r="L65" s="76"/>
      <c r="M65" s="76"/>
      <c r="N65" s="76"/>
      <c r="O65" s="76"/>
      <c r="P65" s="76"/>
    </row>
    <row r="66" spans="1:16" ht="13" customHeight="1" x14ac:dyDescent="0.3">
      <c r="A66" s="81"/>
      <c r="B66" s="66" t="s">
        <v>68</v>
      </c>
      <c r="C66" s="82" t="s">
        <v>119</v>
      </c>
      <c r="D66" s="88">
        <v>1</v>
      </c>
      <c r="E66" s="88">
        <v>1</v>
      </c>
      <c r="F66" s="88">
        <v>1</v>
      </c>
      <c r="G66" s="88">
        <v>1</v>
      </c>
      <c r="H66" s="77">
        <v>1</v>
      </c>
      <c r="I66" s="77"/>
      <c r="J66" s="77"/>
      <c r="K66" s="77"/>
      <c r="L66" s="77"/>
      <c r="M66" s="77"/>
      <c r="N66" s="77"/>
      <c r="O66" s="77"/>
      <c r="P66" s="77"/>
    </row>
    <row r="67" spans="1:16" x14ac:dyDescent="0.25">
      <c r="C67" s="82" t="s">
        <v>120</v>
      </c>
      <c r="D67" s="89">
        <v>1.35</v>
      </c>
      <c r="E67" s="89">
        <v>1</v>
      </c>
      <c r="F67" s="89">
        <v>1</v>
      </c>
      <c r="G67" s="89">
        <v>1</v>
      </c>
      <c r="H67" s="77">
        <v>1</v>
      </c>
      <c r="I67" s="77"/>
      <c r="J67" s="77"/>
      <c r="K67" s="77"/>
      <c r="L67" s="77"/>
      <c r="M67" s="77"/>
      <c r="N67" s="77"/>
      <c r="O67" s="77"/>
      <c r="P67" s="77"/>
    </row>
    <row r="68" spans="1:16" x14ac:dyDescent="0.25">
      <c r="C68" s="82" t="s">
        <v>121</v>
      </c>
      <c r="D68" s="89">
        <v>1.35</v>
      </c>
      <c r="E68" s="89">
        <v>1</v>
      </c>
      <c r="F68" s="89">
        <v>1</v>
      </c>
      <c r="G68" s="89">
        <v>1</v>
      </c>
      <c r="H68" s="77">
        <v>1</v>
      </c>
      <c r="I68" s="77"/>
      <c r="J68" s="77"/>
      <c r="K68" s="77"/>
      <c r="L68" s="77"/>
      <c r="M68" s="77"/>
      <c r="N68" s="77"/>
      <c r="O68" s="77"/>
      <c r="P68" s="77"/>
    </row>
    <row r="69" spans="1:16" x14ac:dyDescent="0.25">
      <c r="C69" s="82" t="s">
        <v>122</v>
      </c>
      <c r="D69" s="89">
        <v>5.4</v>
      </c>
      <c r="E69" s="89">
        <v>1</v>
      </c>
      <c r="F69" s="89">
        <v>1</v>
      </c>
      <c r="G69" s="89">
        <v>1</v>
      </c>
      <c r="H69" s="77">
        <v>1</v>
      </c>
      <c r="I69" s="77"/>
      <c r="J69" s="77"/>
      <c r="K69" s="77"/>
      <c r="L69" s="77"/>
      <c r="M69" s="77"/>
      <c r="N69" s="77"/>
      <c r="O69" s="77"/>
      <c r="P69" s="77"/>
    </row>
    <row r="70" spans="1:16" x14ac:dyDescent="0.25">
      <c r="B70" s="66" t="s">
        <v>69</v>
      </c>
      <c r="C70" s="82" t="s">
        <v>119</v>
      </c>
      <c r="D70" s="88">
        <v>1</v>
      </c>
      <c r="E70" s="88">
        <v>1</v>
      </c>
      <c r="F70" s="88">
        <v>1</v>
      </c>
      <c r="G70" s="88">
        <v>1</v>
      </c>
      <c r="H70" s="77">
        <v>1</v>
      </c>
      <c r="I70" s="77"/>
      <c r="J70" s="77"/>
      <c r="K70" s="77"/>
      <c r="L70" s="77"/>
      <c r="M70" s="77"/>
      <c r="N70" s="77"/>
      <c r="O70" s="77"/>
      <c r="P70" s="77"/>
    </row>
    <row r="71" spans="1:16" x14ac:dyDescent="0.25">
      <c r="C71" s="82" t="s">
        <v>120</v>
      </c>
      <c r="D71" s="89">
        <v>1.35</v>
      </c>
      <c r="E71" s="89">
        <v>1</v>
      </c>
      <c r="F71" s="89">
        <v>1</v>
      </c>
      <c r="G71" s="89">
        <v>1</v>
      </c>
      <c r="H71" s="77">
        <v>1</v>
      </c>
      <c r="I71" s="77"/>
      <c r="J71" s="77"/>
      <c r="K71" s="77"/>
      <c r="L71" s="77"/>
      <c r="M71" s="77"/>
      <c r="N71" s="77"/>
      <c r="O71" s="77"/>
      <c r="P71" s="77"/>
    </row>
    <row r="72" spans="1:16" x14ac:dyDescent="0.25">
      <c r="C72" s="82" t="s">
        <v>121</v>
      </c>
      <c r="D72" s="89">
        <v>1.35</v>
      </c>
      <c r="E72" s="89">
        <v>1</v>
      </c>
      <c r="F72" s="89">
        <v>1</v>
      </c>
      <c r="G72" s="89">
        <v>1</v>
      </c>
      <c r="H72" s="77">
        <v>1</v>
      </c>
      <c r="I72" s="77"/>
      <c r="J72" s="77"/>
      <c r="K72" s="77"/>
      <c r="L72" s="77"/>
      <c r="M72" s="77"/>
      <c r="N72" s="77"/>
      <c r="O72" s="77"/>
      <c r="P72" s="77"/>
    </row>
    <row r="73" spans="1:16" x14ac:dyDescent="0.25">
      <c r="C73" s="82" t="s">
        <v>122</v>
      </c>
      <c r="D73" s="89">
        <v>5.4</v>
      </c>
      <c r="E73" s="89">
        <v>1</v>
      </c>
      <c r="F73" s="89">
        <v>1</v>
      </c>
      <c r="G73" s="89">
        <v>1</v>
      </c>
      <c r="H73" s="77">
        <v>1</v>
      </c>
      <c r="I73" s="77"/>
      <c r="J73" s="77"/>
      <c r="K73" s="77"/>
      <c r="L73" s="77"/>
      <c r="M73" s="77"/>
      <c r="N73" s="77"/>
      <c r="O73" s="77"/>
      <c r="P73" s="77"/>
    </row>
    <row r="74" spans="1:16" x14ac:dyDescent="0.25">
      <c r="B74" s="66" t="s">
        <v>70</v>
      </c>
      <c r="C74" s="82" t="s">
        <v>119</v>
      </c>
      <c r="D74" s="88">
        <v>1</v>
      </c>
      <c r="E74" s="88">
        <v>1</v>
      </c>
      <c r="F74" s="88">
        <v>1</v>
      </c>
      <c r="G74" s="88">
        <v>1</v>
      </c>
      <c r="H74" s="77">
        <v>1</v>
      </c>
      <c r="I74" s="77"/>
      <c r="J74" s="77"/>
      <c r="K74" s="77"/>
      <c r="L74" s="77"/>
      <c r="M74" s="77"/>
      <c r="N74" s="77"/>
      <c r="O74" s="77"/>
      <c r="P74" s="77"/>
    </row>
    <row r="75" spans="1:16" x14ac:dyDescent="0.25">
      <c r="C75" s="82" t="s">
        <v>120</v>
      </c>
      <c r="D75" s="89">
        <v>1.35</v>
      </c>
      <c r="E75" s="89">
        <v>1</v>
      </c>
      <c r="F75" s="89">
        <v>1</v>
      </c>
      <c r="G75" s="89">
        <v>1</v>
      </c>
      <c r="H75" s="77">
        <v>1</v>
      </c>
      <c r="I75" s="77"/>
      <c r="J75" s="77"/>
      <c r="K75" s="77"/>
      <c r="L75" s="77"/>
      <c r="M75" s="77"/>
      <c r="N75" s="77"/>
      <c r="O75" s="77"/>
      <c r="P75" s="77"/>
    </row>
    <row r="76" spans="1:16" x14ac:dyDescent="0.25">
      <c r="C76" s="82" t="s">
        <v>121</v>
      </c>
      <c r="D76" s="89">
        <v>1.35</v>
      </c>
      <c r="E76" s="89">
        <v>1</v>
      </c>
      <c r="F76" s="89">
        <v>1</v>
      </c>
      <c r="G76" s="89">
        <v>1</v>
      </c>
      <c r="H76" s="77">
        <v>1</v>
      </c>
      <c r="I76" s="77"/>
      <c r="J76" s="77"/>
      <c r="K76" s="77"/>
      <c r="L76" s="77"/>
      <c r="M76" s="77"/>
      <c r="N76" s="77"/>
      <c r="O76" s="77"/>
      <c r="P76" s="77"/>
    </row>
    <row r="77" spans="1:16" x14ac:dyDescent="0.25">
      <c r="C77" s="82" t="s">
        <v>122</v>
      </c>
      <c r="D77" s="89">
        <v>5.4</v>
      </c>
      <c r="E77" s="89">
        <v>1</v>
      </c>
      <c r="F77" s="89">
        <v>1</v>
      </c>
      <c r="G77" s="89">
        <v>1</v>
      </c>
      <c r="H77" s="77">
        <v>1</v>
      </c>
      <c r="I77" s="77"/>
      <c r="J77" s="77"/>
      <c r="K77" s="77"/>
      <c r="L77" s="77"/>
      <c r="M77" s="77"/>
      <c r="N77" s="77"/>
      <c r="O77" s="77"/>
      <c r="P77" s="77"/>
    </row>
    <row r="78" spans="1:16" x14ac:dyDescent="0.25">
      <c r="B78" s="66" t="s">
        <v>72</v>
      </c>
      <c r="C78" s="82" t="s">
        <v>119</v>
      </c>
      <c r="D78" s="88">
        <v>1</v>
      </c>
      <c r="E78" s="88">
        <v>1</v>
      </c>
      <c r="F78" s="88">
        <v>1</v>
      </c>
      <c r="G78" s="88">
        <v>1</v>
      </c>
      <c r="H78" s="77">
        <v>1</v>
      </c>
      <c r="I78" s="77"/>
      <c r="J78" s="77"/>
      <c r="K78" s="77"/>
      <c r="L78" s="77"/>
      <c r="M78" s="77"/>
      <c r="N78" s="77"/>
      <c r="O78" s="77"/>
      <c r="P78" s="77"/>
    </row>
    <row r="79" spans="1:16" x14ac:dyDescent="0.25">
      <c r="C79" s="82" t="s">
        <v>120</v>
      </c>
      <c r="D79" s="89">
        <v>1</v>
      </c>
      <c r="E79" s="89">
        <v>1</v>
      </c>
      <c r="F79" s="89">
        <v>1</v>
      </c>
      <c r="G79" s="89">
        <v>1</v>
      </c>
      <c r="H79" s="77">
        <v>1</v>
      </c>
      <c r="I79" s="77"/>
      <c r="J79" s="77"/>
      <c r="K79" s="77"/>
      <c r="L79" s="77"/>
      <c r="M79" s="77"/>
      <c r="N79" s="77"/>
      <c r="O79" s="77"/>
      <c r="P79" s="77"/>
    </row>
    <row r="80" spans="1:16" x14ac:dyDescent="0.25">
      <c r="C80" s="82" t="s">
        <v>121</v>
      </c>
      <c r="D80" s="89">
        <v>1</v>
      </c>
      <c r="E80" s="89">
        <v>1</v>
      </c>
      <c r="F80" s="89">
        <v>1</v>
      </c>
      <c r="G80" s="89">
        <v>1</v>
      </c>
      <c r="H80" s="77">
        <v>1</v>
      </c>
      <c r="I80" s="77"/>
      <c r="J80" s="77"/>
      <c r="K80" s="77"/>
      <c r="L80" s="77"/>
      <c r="M80" s="77"/>
      <c r="N80" s="77"/>
      <c r="O80" s="77"/>
      <c r="P80" s="77"/>
    </row>
    <row r="81" spans="2:16" x14ac:dyDescent="0.25">
      <c r="C81" s="82" t="s">
        <v>122</v>
      </c>
      <c r="D81" s="89">
        <v>1</v>
      </c>
      <c r="E81" s="89">
        <v>1</v>
      </c>
      <c r="F81" s="89">
        <v>1</v>
      </c>
      <c r="G81" s="89">
        <v>1</v>
      </c>
      <c r="H81" s="77">
        <v>1</v>
      </c>
      <c r="I81" s="77"/>
      <c r="J81" s="77"/>
      <c r="K81" s="77"/>
      <c r="L81" s="77"/>
      <c r="M81" s="77"/>
      <c r="N81" s="77"/>
      <c r="O81" s="77"/>
      <c r="P81" s="77"/>
    </row>
    <row r="82" spans="2:16" x14ac:dyDescent="0.25">
      <c r="B82" s="66" t="s">
        <v>81</v>
      </c>
      <c r="C82" s="82" t="s">
        <v>119</v>
      </c>
      <c r="D82" s="88">
        <v>1</v>
      </c>
      <c r="E82" s="88">
        <v>1</v>
      </c>
      <c r="F82" s="88">
        <v>1</v>
      </c>
      <c r="G82" s="88">
        <v>1</v>
      </c>
      <c r="H82" s="77">
        <v>1</v>
      </c>
      <c r="I82" s="77"/>
      <c r="J82" s="77"/>
      <c r="K82" s="77"/>
      <c r="L82" s="77"/>
      <c r="M82" s="77"/>
      <c r="N82" s="77"/>
      <c r="O82" s="77"/>
      <c r="P82" s="77"/>
    </row>
    <row r="83" spans="2:16" x14ac:dyDescent="0.25">
      <c r="C83" s="82" t="s">
        <v>120</v>
      </c>
      <c r="D83" s="89">
        <v>1</v>
      </c>
      <c r="E83" s="89">
        <v>2.2799999999999998</v>
      </c>
      <c r="F83" s="89">
        <v>1</v>
      </c>
      <c r="G83" s="89">
        <v>1</v>
      </c>
      <c r="H83" s="77">
        <v>1</v>
      </c>
      <c r="I83" s="77"/>
      <c r="J83" s="77"/>
      <c r="K83" s="77"/>
      <c r="L83" s="77"/>
      <c r="M83" s="77"/>
      <c r="N83" s="77"/>
      <c r="O83" s="77"/>
      <c r="P83" s="77"/>
    </row>
    <row r="84" spans="2:16" x14ac:dyDescent="0.25">
      <c r="C84" s="82" t="s">
        <v>121</v>
      </c>
      <c r="D84" s="89">
        <v>1</v>
      </c>
      <c r="E84" s="89">
        <v>4.62</v>
      </c>
      <c r="F84" s="89">
        <v>1</v>
      </c>
      <c r="G84" s="89">
        <v>1</v>
      </c>
      <c r="H84" s="77">
        <v>1</v>
      </c>
      <c r="I84" s="77"/>
      <c r="J84" s="77"/>
      <c r="K84" s="77"/>
      <c r="L84" s="77"/>
      <c r="M84" s="77"/>
      <c r="N84" s="77"/>
      <c r="O84" s="77"/>
      <c r="P84" s="77"/>
    </row>
    <row r="85" spans="2:16" x14ac:dyDescent="0.25">
      <c r="C85" s="82" t="s">
        <v>122</v>
      </c>
      <c r="D85" s="89">
        <v>1</v>
      </c>
      <c r="E85" s="89">
        <v>10.53</v>
      </c>
      <c r="F85" s="89">
        <v>1.47</v>
      </c>
      <c r="G85" s="89">
        <v>2.57</v>
      </c>
      <c r="H85" s="77">
        <v>1</v>
      </c>
      <c r="I85" s="77"/>
      <c r="J85" s="77"/>
      <c r="K85" s="77"/>
      <c r="L85" s="77"/>
      <c r="M85" s="77"/>
      <c r="N85" s="77"/>
      <c r="O85" s="77"/>
      <c r="P85" s="77"/>
    </row>
    <row r="86" spans="2:16" x14ac:dyDescent="0.25">
      <c r="B86" s="66" t="s">
        <v>82</v>
      </c>
      <c r="C86" s="82" t="s">
        <v>119</v>
      </c>
      <c r="D86" s="88">
        <v>1</v>
      </c>
      <c r="E86" s="88">
        <v>1</v>
      </c>
      <c r="F86" s="88">
        <v>1</v>
      </c>
      <c r="G86" s="88">
        <v>1</v>
      </c>
      <c r="H86" s="77">
        <v>1</v>
      </c>
      <c r="I86" s="77"/>
      <c r="J86" s="77"/>
      <c r="K86" s="77"/>
      <c r="L86" s="77"/>
      <c r="M86" s="77"/>
      <c r="N86" s="77"/>
      <c r="O86" s="77"/>
      <c r="P86" s="77"/>
    </row>
    <row r="87" spans="2:16" x14ac:dyDescent="0.25">
      <c r="C87" s="82" t="s">
        <v>120</v>
      </c>
      <c r="D87" s="89">
        <v>1</v>
      </c>
      <c r="E87" s="89">
        <v>1.66</v>
      </c>
      <c r="F87" s="89">
        <v>1</v>
      </c>
      <c r="G87" s="89">
        <v>1</v>
      </c>
      <c r="H87" s="77">
        <v>1</v>
      </c>
      <c r="I87" s="77"/>
      <c r="J87" s="77"/>
      <c r="K87" s="77"/>
      <c r="L87" s="77"/>
      <c r="M87" s="77"/>
      <c r="N87" s="77"/>
      <c r="O87" s="77"/>
      <c r="P87" s="77"/>
    </row>
    <row r="88" spans="2:16" x14ac:dyDescent="0.25">
      <c r="C88" s="82" t="s">
        <v>121</v>
      </c>
      <c r="D88" s="89">
        <v>1</v>
      </c>
      <c r="E88" s="89">
        <v>2.5</v>
      </c>
      <c r="F88" s="89">
        <v>1</v>
      </c>
      <c r="G88" s="89">
        <v>1</v>
      </c>
      <c r="H88" s="77">
        <v>1</v>
      </c>
      <c r="I88" s="77"/>
      <c r="J88" s="77"/>
      <c r="K88" s="77"/>
      <c r="L88" s="77"/>
      <c r="M88" s="77"/>
      <c r="N88" s="77"/>
      <c r="O88" s="77"/>
      <c r="P88" s="77"/>
    </row>
    <row r="89" spans="2:16" x14ac:dyDescent="0.25">
      <c r="C89" s="82" t="s">
        <v>122</v>
      </c>
      <c r="D89" s="89">
        <v>1</v>
      </c>
      <c r="E89" s="89">
        <v>14.97</v>
      </c>
      <c r="F89" s="89">
        <v>1.92</v>
      </c>
      <c r="G89" s="89">
        <v>1.92</v>
      </c>
      <c r="H89" s="77">
        <v>1</v>
      </c>
      <c r="I89" s="77"/>
      <c r="J89" s="77"/>
      <c r="K89" s="77"/>
      <c r="L89" s="77"/>
      <c r="M89" s="77"/>
      <c r="N89" s="77"/>
      <c r="O89" s="77"/>
      <c r="P89" s="77"/>
    </row>
    <row r="90" spans="2:16" x14ac:dyDescent="0.25">
      <c r="B90" s="66" t="s">
        <v>84</v>
      </c>
      <c r="C90" s="82" t="s">
        <v>119</v>
      </c>
      <c r="D90" s="88">
        <v>1</v>
      </c>
      <c r="E90" s="88">
        <v>1</v>
      </c>
      <c r="F90" s="88">
        <v>1</v>
      </c>
      <c r="G90" s="88">
        <v>1</v>
      </c>
      <c r="H90" s="77">
        <v>1</v>
      </c>
      <c r="I90" s="77"/>
      <c r="J90" s="77"/>
      <c r="K90" s="77"/>
      <c r="L90" s="77"/>
      <c r="M90" s="77"/>
      <c r="N90" s="77"/>
      <c r="O90" s="77"/>
      <c r="P90" s="77"/>
    </row>
    <row r="91" spans="2:16" x14ac:dyDescent="0.25">
      <c r="C91" s="82" t="s">
        <v>120</v>
      </c>
      <c r="D91" s="89">
        <v>1</v>
      </c>
      <c r="E91" s="89">
        <v>1.48</v>
      </c>
      <c r="F91" s="89">
        <v>1</v>
      </c>
      <c r="G91" s="89">
        <v>1</v>
      </c>
      <c r="H91" s="77">
        <v>1</v>
      </c>
      <c r="I91" s="77"/>
      <c r="J91" s="77"/>
      <c r="K91" s="77"/>
      <c r="L91" s="77"/>
      <c r="M91" s="77"/>
      <c r="N91" s="77"/>
      <c r="O91" s="77"/>
      <c r="P91" s="77"/>
    </row>
    <row r="92" spans="2:16" x14ac:dyDescent="0.25">
      <c r="C92" s="82" t="s">
        <v>121</v>
      </c>
      <c r="D92" s="89">
        <v>1</v>
      </c>
      <c r="E92" s="89">
        <v>2.84</v>
      </c>
      <c r="F92" s="89">
        <v>1</v>
      </c>
      <c r="G92" s="89">
        <v>1</v>
      </c>
      <c r="H92" s="77">
        <v>1</v>
      </c>
      <c r="I92" s="77"/>
      <c r="J92" s="77"/>
      <c r="K92" s="77"/>
      <c r="L92" s="77"/>
      <c r="M92" s="77"/>
      <c r="N92" s="77"/>
      <c r="O92" s="77"/>
      <c r="P92" s="77"/>
    </row>
    <row r="93" spans="2:16" x14ac:dyDescent="0.25">
      <c r="C93" s="82" t="s">
        <v>122</v>
      </c>
      <c r="D93" s="89">
        <v>1</v>
      </c>
      <c r="E93" s="89">
        <v>14.4</v>
      </c>
      <c r="F93" s="89">
        <v>3.69</v>
      </c>
      <c r="G93" s="89">
        <v>3.69</v>
      </c>
      <c r="H93" s="77">
        <v>1</v>
      </c>
      <c r="I93" s="77"/>
      <c r="J93" s="77"/>
      <c r="K93" s="77"/>
      <c r="L93" s="77"/>
      <c r="M93" s="77"/>
      <c r="N93" s="77"/>
      <c r="O93" s="77"/>
      <c r="P93" s="77"/>
    </row>
    <row r="94" spans="2:16" x14ac:dyDescent="0.25">
      <c r="B94" s="66" t="s">
        <v>83</v>
      </c>
      <c r="C94" s="82" t="s">
        <v>119</v>
      </c>
      <c r="D94" s="88">
        <v>1</v>
      </c>
      <c r="E94" s="88">
        <v>1</v>
      </c>
      <c r="F94" s="88">
        <v>1</v>
      </c>
      <c r="G94" s="88">
        <v>1</v>
      </c>
      <c r="H94" s="77">
        <v>1</v>
      </c>
      <c r="I94" s="77"/>
      <c r="J94" s="77"/>
      <c r="K94" s="77"/>
      <c r="L94" s="77"/>
      <c r="M94" s="77"/>
      <c r="N94" s="77"/>
      <c r="O94" s="77"/>
      <c r="P94" s="77"/>
    </row>
    <row r="95" spans="2:16" x14ac:dyDescent="0.25">
      <c r="C95" s="82" t="s">
        <v>120</v>
      </c>
      <c r="D95" s="89">
        <v>1</v>
      </c>
      <c r="E95" s="89">
        <v>1.48</v>
      </c>
      <c r="F95" s="89">
        <v>1</v>
      </c>
      <c r="G95" s="89">
        <v>1</v>
      </c>
      <c r="H95" s="77">
        <v>1</v>
      </c>
      <c r="I95" s="77"/>
      <c r="J95" s="77"/>
      <c r="K95" s="77"/>
      <c r="L95" s="77"/>
      <c r="M95" s="77"/>
      <c r="N95" s="77"/>
      <c r="O95" s="77"/>
      <c r="P95" s="77"/>
    </row>
    <row r="96" spans="2:16" x14ac:dyDescent="0.25">
      <c r="C96" s="82" t="s">
        <v>121</v>
      </c>
      <c r="D96" s="89">
        <v>1</v>
      </c>
      <c r="E96" s="89">
        <v>2.84</v>
      </c>
      <c r="F96" s="89">
        <v>1</v>
      </c>
      <c r="G96" s="89">
        <v>1</v>
      </c>
      <c r="H96" s="77">
        <v>1</v>
      </c>
      <c r="I96" s="77"/>
      <c r="J96" s="77"/>
      <c r="K96" s="77"/>
      <c r="L96" s="77"/>
      <c r="M96" s="77"/>
      <c r="N96" s="77"/>
      <c r="O96" s="77"/>
      <c r="P96" s="77"/>
    </row>
    <row r="97" spans="1:16" x14ac:dyDescent="0.25">
      <c r="C97" s="82" t="s">
        <v>122</v>
      </c>
      <c r="D97" s="89">
        <v>1</v>
      </c>
      <c r="E97" s="89">
        <v>14.4</v>
      </c>
      <c r="F97" s="89">
        <v>3.69</v>
      </c>
      <c r="G97" s="89">
        <v>3.69</v>
      </c>
      <c r="H97" s="77">
        <v>1</v>
      </c>
      <c r="I97" s="77"/>
      <c r="J97" s="77"/>
      <c r="K97" s="77"/>
      <c r="L97" s="77"/>
      <c r="M97" s="77"/>
      <c r="N97" s="77"/>
      <c r="O97" s="77"/>
      <c r="P97" s="77"/>
    </row>
    <row r="98" spans="1:16" x14ac:dyDescent="0.25">
      <c r="B98" s="66" t="s">
        <v>86</v>
      </c>
      <c r="C98" s="82" t="s">
        <v>119</v>
      </c>
      <c r="D98" s="88">
        <v>1</v>
      </c>
      <c r="E98" s="88">
        <v>1</v>
      </c>
      <c r="F98" s="88">
        <v>1</v>
      </c>
      <c r="G98" s="88">
        <v>1</v>
      </c>
      <c r="H98" s="77">
        <v>1</v>
      </c>
      <c r="I98" s="77"/>
      <c r="J98" s="77"/>
      <c r="K98" s="77"/>
      <c r="L98" s="77"/>
      <c r="M98" s="77"/>
      <c r="N98" s="77"/>
      <c r="O98" s="77"/>
      <c r="P98" s="77"/>
    </row>
    <row r="99" spans="1:16" x14ac:dyDescent="0.25">
      <c r="C99" s="82" t="s">
        <v>120</v>
      </c>
      <c r="D99" s="89">
        <v>1</v>
      </c>
      <c r="E99" s="89">
        <v>1.48</v>
      </c>
      <c r="F99" s="89">
        <v>1</v>
      </c>
      <c r="G99" s="89">
        <v>1</v>
      </c>
      <c r="H99" s="77">
        <v>1</v>
      </c>
      <c r="I99" s="77"/>
      <c r="J99" s="77"/>
      <c r="K99" s="77"/>
      <c r="L99" s="77"/>
      <c r="M99" s="77"/>
      <c r="N99" s="77"/>
      <c r="O99" s="77"/>
      <c r="P99" s="77"/>
    </row>
    <row r="100" spans="1:16" x14ac:dyDescent="0.25">
      <c r="C100" s="82" t="s">
        <v>121</v>
      </c>
      <c r="D100" s="89">
        <v>1</v>
      </c>
      <c r="E100" s="89">
        <v>2.84</v>
      </c>
      <c r="F100" s="89">
        <v>1</v>
      </c>
      <c r="G100" s="89">
        <v>1</v>
      </c>
      <c r="H100" s="77">
        <v>1</v>
      </c>
      <c r="I100" s="77"/>
      <c r="J100" s="77"/>
      <c r="K100" s="77"/>
      <c r="L100" s="77"/>
      <c r="M100" s="77"/>
      <c r="N100" s="77"/>
      <c r="O100" s="77"/>
      <c r="P100" s="77"/>
    </row>
    <row r="101" spans="1:16" x14ac:dyDescent="0.25">
      <c r="C101" s="82" t="s">
        <v>122</v>
      </c>
      <c r="D101" s="89">
        <v>1</v>
      </c>
      <c r="E101" s="89">
        <v>14.4</v>
      </c>
      <c r="F101" s="89">
        <v>3.69</v>
      </c>
      <c r="G101" s="89">
        <v>3.69</v>
      </c>
      <c r="H101" s="77">
        <v>1</v>
      </c>
      <c r="I101" s="77"/>
      <c r="J101" s="77"/>
      <c r="K101" s="77"/>
      <c r="L101" s="77"/>
      <c r="M101" s="77"/>
      <c r="N101" s="77"/>
      <c r="O101" s="77"/>
      <c r="P101" s="77"/>
    </row>
    <row r="103" spans="1:16" s="69" customFormat="1" ht="13" customHeight="1" x14ac:dyDescent="0.3">
      <c r="A103" s="59" t="s">
        <v>281</v>
      </c>
    </row>
    <row r="104" spans="1:16" ht="26" customHeight="1" x14ac:dyDescent="0.3">
      <c r="A104" s="77" t="s">
        <v>81</v>
      </c>
      <c r="B104" s="81" t="s">
        <v>122</v>
      </c>
      <c r="C104" s="79" t="s">
        <v>280</v>
      </c>
      <c r="D104" s="61" t="s">
        <v>67</v>
      </c>
      <c r="E104" s="61" t="s">
        <v>77</v>
      </c>
      <c r="F104" s="61" t="s">
        <v>78</v>
      </c>
      <c r="G104" s="61" t="s">
        <v>79</v>
      </c>
      <c r="H104" s="80" t="s">
        <v>80</v>
      </c>
      <c r="I104" s="76"/>
      <c r="J104" s="76"/>
      <c r="K104" s="76"/>
      <c r="L104" s="76"/>
      <c r="M104" s="76"/>
      <c r="N104" s="76"/>
      <c r="O104" s="76"/>
      <c r="P104" s="76"/>
    </row>
    <row r="105" spans="1:16" ht="13" customHeight="1" x14ac:dyDescent="0.3">
      <c r="A105" s="56"/>
      <c r="C105" s="82" t="s">
        <v>119</v>
      </c>
      <c r="D105" s="88">
        <v>1</v>
      </c>
      <c r="E105" s="88">
        <v>1</v>
      </c>
      <c r="F105" s="88">
        <v>1</v>
      </c>
      <c r="G105" s="88">
        <v>1</v>
      </c>
      <c r="H105" s="77">
        <v>1</v>
      </c>
      <c r="I105" s="77"/>
      <c r="J105" s="77"/>
      <c r="K105" s="77"/>
      <c r="L105" s="77"/>
      <c r="M105" s="77"/>
      <c r="N105" s="77"/>
      <c r="O105" s="77"/>
      <c r="P105" s="77"/>
    </row>
    <row r="106" spans="1:16" x14ac:dyDescent="0.25">
      <c r="C106" s="82" t="s">
        <v>120</v>
      </c>
      <c r="D106" s="89">
        <v>1.26</v>
      </c>
      <c r="E106" s="89">
        <v>1.26</v>
      </c>
      <c r="F106" s="89">
        <v>1</v>
      </c>
      <c r="G106" s="89">
        <v>1</v>
      </c>
      <c r="H106" s="77">
        <v>1</v>
      </c>
      <c r="I106" s="77"/>
      <c r="J106" s="77"/>
      <c r="K106" s="77"/>
      <c r="L106" s="77"/>
      <c r="M106" s="77"/>
      <c r="N106" s="77"/>
      <c r="O106" s="77"/>
      <c r="P106" s="77"/>
    </row>
    <row r="107" spans="1:16" x14ac:dyDescent="0.25">
      <c r="C107" s="82" t="s">
        <v>121</v>
      </c>
      <c r="D107" s="89">
        <v>1.68</v>
      </c>
      <c r="E107" s="89">
        <v>1.68</v>
      </c>
      <c r="F107" s="89">
        <v>1</v>
      </c>
      <c r="G107" s="89">
        <v>1</v>
      </c>
      <c r="H107" s="77">
        <v>1</v>
      </c>
      <c r="I107" s="77"/>
      <c r="J107" s="77"/>
      <c r="K107" s="77"/>
      <c r="L107" s="77"/>
      <c r="M107" s="77"/>
      <c r="N107" s="77"/>
      <c r="O107" s="77"/>
      <c r="P107" s="77"/>
    </row>
    <row r="108" spans="1:16" x14ac:dyDescent="0.25">
      <c r="C108" s="82" t="s">
        <v>122</v>
      </c>
      <c r="D108" s="89">
        <v>2.65</v>
      </c>
      <c r="E108" s="89">
        <v>2.65</v>
      </c>
      <c r="F108" s="89">
        <v>2.0699999999999998</v>
      </c>
      <c r="G108" s="89">
        <v>2.0699999999999998</v>
      </c>
      <c r="H108" s="77">
        <v>1</v>
      </c>
      <c r="I108" s="77"/>
      <c r="J108" s="77"/>
      <c r="K108" s="77"/>
      <c r="L108" s="77"/>
      <c r="M108" s="77"/>
      <c r="N108" s="77"/>
      <c r="O108" s="77"/>
      <c r="P108" s="77"/>
    </row>
    <row r="110" spans="1:16" s="91" customFormat="1" ht="13" customHeight="1" x14ac:dyDescent="0.3">
      <c r="A110" s="90" t="s">
        <v>235</v>
      </c>
      <c r="H110" s="90"/>
    </row>
    <row r="111" spans="1:16" ht="13" customHeight="1" x14ac:dyDescent="0.3">
      <c r="A111" s="59" t="s">
        <v>264</v>
      </c>
      <c r="B111" s="69"/>
      <c r="C111" s="69"/>
      <c r="D111" s="69"/>
      <c r="E111" s="69"/>
      <c r="F111" s="69"/>
      <c r="G111" s="69"/>
      <c r="H111" s="69"/>
    </row>
    <row r="112" spans="1:16" ht="13" customHeight="1" x14ac:dyDescent="0.3">
      <c r="A112" s="77" t="s">
        <v>225</v>
      </c>
      <c r="B112" s="75" t="s">
        <v>265</v>
      </c>
      <c r="C112" s="75" t="s">
        <v>266</v>
      </c>
      <c r="D112" s="61" t="s">
        <v>67</v>
      </c>
      <c r="E112" s="61" t="s">
        <v>77</v>
      </c>
      <c r="F112" s="61" t="s">
        <v>78</v>
      </c>
      <c r="G112" s="61" t="s">
        <v>79</v>
      </c>
      <c r="H112" s="61" t="s">
        <v>80</v>
      </c>
    </row>
    <row r="113" spans="1:8" ht="13" customHeight="1" x14ac:dyDescent="0.3">
      <c r="A113" s="56"/>
      <c r="B113" s="66" t="s">
        <v>81</v>
      </c>
      <c r="C113" s="82" t="s">
        <v>267</v>
      </c>
      <c r="D113" s="122">
        <f t="shared" ref="D113:H122" si="0">D3*0.8</f>
        <v>0.8</v>
      </c>
      <c r="E113" s="122">
        <f t="shared" si="0"/>
        <v>0.8</v>
      </c>
      <c r="F113" s="122">
        <f t="shared" si="0"/>
        <v>0.8</v>
      </c>
      <c r="G113" s="122">
        <f t="shared" si="0"/>
        <v>0.8</v>
      </c>
      <c r="H113" s="122">
        <f t="shared" si="0"/>
        <v>0.8</v>
      </c>
    </row>
    <row r="114" spans="1:8" x14ac:dyDescent="0.25">
      <c r="C114" s="82" t="s">
        <v>268</v>
      </c>
      <c r="D114" s="122">
        <f t="shared" si="0"/>
        <v>0.8</v>
      </c>
      <c r="E114" s="122">
        <f t="shared" si="0"/>
        <v>1.3360000000000001</v>
      </c>
      <c r="F114" s="122">
        <f t="shared" si="0"/>
        <v>1.3360000000000001</v>
      </c>
      <c r="G114" s="122">
        <f t="shared" si="0"/>
        <v>1.3360000000000001</v>
      </c>
      <c r="H114" s="122">
        <f t="shared" si="0"/>
        <v>1.3360000000000001</v>
      </c>
    </row>
    <row r="115" spans="1:8" x14ac:dyDescent="0.25">
      <c r="C115" s="82" t="s">
        <v>269</v>
      </c>
      <c r="D115" s="122">
        <f t="shared" si="0"/>
        <v>0.8</v>
      </c>
      <c r="E115" s="122">
        <f t="shared" si="0"/>
        <v>1.9039999999999999</v>
      </c>
      <c r="F115" s="122">
        <f t="shared" si="0"/>
        <v>1.9039999999999999</v>
      </c>
      <c r="G115" s="122">
        <f t="shared" si="0"/>
        <v>1.9039999999999999</v>
      </c>
      <c r="H115" s="122">
        <f t="shared" si="0"/>
        <v>1.9039999999999999</v>
      </c>
    </row>
    <row r="116" spans="1:8" x14ac:dyDescent="0.25">
      <c r="C116" s="82" t="s">
        <v>270</v>
      </c>
      <c r="D116" s="122">
        <f t="shared" si="0"/>
        <v>0.8</v>
      </c>
      <c r="E116" s="122">
        <f t="shared" si="0"/>
        <v>5.0640000000000001</v>
      </c>
      <c r="F116" s="122">
        <f t="shared" si="0"/>
        <v>5.0640000000000001</v>
      </c>
      <c r="G116" s="122">
        <f t="shared" si="0"/>
        <v>5.0640000000000001</v>
      </c>
      <c r="H116" s="122">
        <f t="shared" si="0"/>
        <v>5.0640000000000001</v>
      </c>
    </row>
    <row r="117" spans="1:8" x14ac:dyDescent="0.25">
      <c r="B117" s="66" t="s">
        <v>82</v>
      </c>
      <c r="C117" s="82" t="s">
        <v>267</v>
      </c>
      <c r="D117" s="122">
        <f t="shared" si="0"/>
        <v>0.8</v>
      </c>
      <c r="E117" s="122">
        <f t="shared" si="0"/>
        <v>0.8</v>
      </c>
      <c r="F117" s="122">
        <f t="shared" si="0"/>
        <v>0.8</v>
      </c>
      <c r="G117" s="122">
        <f t="shared" si="0"/>
        <v>0.8</v>
      </c>
      <c r="H117" s="122">
        <f t="shared" si="0"/>
        <v>0.8</v>
      </c>
    </row>
    <row r="118" spans="1:8" x14ac:dyDescent="0.25">
      <c r="C118" s="82" t="s">
        <v>268</v>
      </c>
      <c r="D118" s="122">
        <f t="shared" si="0"/>
        <v>0.8</v>
      </c>
      <c r="E118" s="122">
        <f t="shared" si="0"/>
        <v>1.2400000000000002</v>
      </c>
      <c r="F118" s="122">
        <f t="shared" si="0"/>
        <v>1.2400000000000002</v>
      </c>
      <c r="G118" s="122">
        <f t="shared" si="0"/>
        <v>1.2400000000000002</v>
      </c>
      <c r="H118" s="122">
        <f t="shared" si="0"/>
        <v>1.2400000000000002</v>
      </c>
    </row>
    <row r="119" spans="1:8" x14ac:dyDescent="0.25">
      <c r="C119" s="82" t="s">
        <v>269</v>
      </c>
      <c r="D119" s="122">
        <f t="shared" si="0"/>
        <v>0.8</v>
      </c>
      <c r="E119" s="122">
        <f t="shared" si="0"/>
        <v>1.7440000000000002</v>
      </c>
      <c r="F119" s="122">
        <f t="shared" si="0"/>
        <v>1.7440000000000002</v>
      </c>
      <c r="G119" s="122">
        <f t="shared" si="0"/>
        <v>1.7440000000000002</v>
      </c>
      <c r="H119" s="122">
        <f t="shared" si="0"/>
        <v>1.7440000000000002</v>
      </c>
    </row>
    <row r="120" spans="1:8" x14ac:dyDescent="0.25">
      <c r="C120" s="82" t="s">
        <v>270</v>
      </c>
      <c r="D120" s="122">
        <f t="shared" si="0"/>
        <v>0.8</v>
      </c>
      <c r="E120" s="122">
        <f t="shared" si="0"/>
        <v>5.1120000000000001</v>
      </c>
      <c r="F120" s="122">
        <f t="shared" si="0"/>
        <v>5.1120000000000001</v>
      </c>
      <c r="G120" s="122">
        <f t="shared" si="0"/>
        <v>5.1120000000000001</v>
      </c>
      <c r="H120" s="122">
        <f t="shared" si="0"/>
        <v>5.1120000000000001</v>
      </c>
    </row>
    <row r="121" spans="1:8" x14ac:dyDescent="0.25">
      <c r="B121" s="66" t="s">
        <v>84</v>
      </c>
      <c r="C121" s="82" t="s">
        <v>267</v>
      </c>
      <c r="D121" s="122">
        <f t="shared" si="0"/>
        <v>0.8</v>
      </c>
      <c r="E121" s="122">
        <f t="shared" si="0"/>
        <v>0.8</v>
      </c>
      <c r="F121" s="122">
        <f t="shared" si="0"/>
        <v>0.8</v>
      </c>
      <c r="G121" s="122">
        <f t="shared" si="0"/>
        <v>0.8</v>
      </c>
      <c r="H121" s="122">
        <f t="shared" si="0"/>
        <v>0.8</v>
      </c>
    </row>
    <row r="122" spans="1:8" x14ac:dyDescent="0.25">
      <c r="C122" s="82" t="s">
        <v>268</v>
      </c>
      <c r="D122" s="122">
        <f t="shared" si="0"/>
        <v>0.8</v>
      </c>
      <c r="E122" s="122">
        <f t="shared" si="0"/>
        <v>0.8</v>
      </c>
      <c r="F122" s="122">
        <f t="shared" si="0"/>
        <v>0.8</v>
      </c>
      <c r="G122" s="122">
        <f t="shared" si="0"/>
        <v>0.8</v>
      </c>
      <c r="H122" s="122">
        <f t="shared" si="0"/>
        <v>0.8</v>
      </c>
    </row>
    <row r="123" spans="1:8" x14ac:dyDescent="0.25">
      <c r="C123" s="82" t="s">
        <v>269</v>
      </c>
      <c r="D123" s="122">
        <f t="shared" ref="D123:H132" si="1">D13*0.8</f>
        <v>0.8</v>
      </c>
      <c r="E123" s="122">
        <f t="shared" si="1"/>
        <v>2.2320000000000002</v>
      </c>
      <c r="F123" s="122">
        <f t="shared" si="1"/>
        <v>2.2320000000000002</v>
      </c>
      <c r="G123" s="122">
        <f t="shared" si="1"/>
        <v>2.2320000000000002</v>
      </c>
      <c r="H123" s="122">
        <f t="shared" si="1"/>
        <v>2.2320000000000002</v>
      </c>
    </row>
    <row r="124" spans="1:8" x14ac:dyDescent="0.25">
      <c r="C124" s="82" t="s">
        <v>270</v>
      </c>
      <c r="D124" s="122">
        <f t="shared" si="1"/>
        <v>0.8</v>
      </c>
      <c r="E124" s="122">
        <f t="shared" si="1"/>
        <v>4.8079999999999998</v>
      </c>
      <c r="F124" s="122">
        <f t="shared" si="1"/>
        <v>4.8079999999999998</v>
      </c>
      <c r="G124" s="122">
        <f t="shared" si="1"/>
        <v>4.8079999999999998</v>
      </c>
      <c r="H124" s="122">
        <f t="shared" si="1"/>
        <v>4.8079999999999998</v>
      </c>
    </row>
    <row r="125" spans="1:8" x14ac:dyDescent="0.25">
      <c r="B125" s="66" t="s">
        <v>85</v>
      </c>
      <c r="C125" s="82" t="s">
        <v>267</v>
      </c>
      <c r="D125" s="122">
        <f t="shared" si="1"/>
        <v>0.8</v>
      </c>
      <c r="E125" s="122">
        <f t="shared" si="1"/>
        <v>0.8</v>
      </c>
      <c r="F125" s="122">
        <f t="shared" si="1"/>
        <v>0.8</v>
      </c>
      <c r="G125" s="122">
        <f t="shared" si="1"/>
        <v>0.8</v>
      </c>
      <c r="H125" s="122">
        <f t="shared" si="1"/>
        <v>0.8</v>
      </c>
    </row>
    <row r="126" spans="1:8" x14ac:dyDescent="0.25">
      <c r="C126" s="82" t="s">
        <v>268</v>
      </c>
      <c r="D126" s="122">
        <f t="shared" si="1"/>
        <v>0.8</v>
      </c>
      <c r="E126" s="122">
        <f t="shared" si="1"/>
        <v>0.8</v>
      </c>
      <c r="F126" s="122">
        <f t="shared" si="1"/>
        <v>0.8</v>
      </c>
      <c r="G126" s="122">
        <f t="shared" si="1"/>
        <v>0.8</v>
      </c>
      <c r="H126" s="122">
        <f t="shared" si="1"/>
        <v>0.8</v>
      </c>
    </row>
    <row r="127" spans="1:8" x14ac:dyDescent="0.25">
      <c r="C127" s="82" t="s">
        <v>269</v>
      </c>
      <c r="D127" s="122">
        <f t="shared" si="1"/>
        <v>0.8</v>
      </c>
      <c r="E127" s="122">
        <f t="shared" si="1"/>
        <v>0.8</v>
      </c>
      <c r="F127" s="122">
        <f t="shared" si="1"/>
        <v>0.8</v>
      </c>
      <c r="G127" s="122">
        <f t="shared" si="1"/>
        <v>0.8</v>
      </c>
      <c r="H127" s="122">
        <f t="shared" si="1"/>
        <v>0.8</v>
      </c>
    </row>
    <row r="128" spans="1:8" x14ac:dyDescent="0.25">
      <c r="C128" s="82" t="s">
        <v>270</v>
      </c>
      <c r="D128" s="122">
        <f t="shared" si="1"/>
        <v>0.8</v>
      </c>
      <c r="E128" s="122">
        <f t="shared" si="1"/>
        <v>0.8</v>
      </c>
      <c r="F128" s="122">
        <f t="shared" si="1"/>
        <v>0.8</v>
      </c>
      <c r="G128" s="122">
        <f t="shared" si="1"/>
        <v>0.8</v>
      </c>
      <c r="H128" s="122">
        <f t="shared" si="1"/>
        <v>0.8</v>
      </c>
    </row>
    <row r="129" spans="1:8" x14ac:dyDescent="0.25">
      <c r="B129" s="66" t="s">
        <v>83</v>
      </c>
      <c r="C129" s="82" t="s">
        <v>267</v>
      </c>
      <c r="D129" s="122">
        <f t="shared" si="1"/>
        <v>0.8</v>
      </c>
      <c r="E129" s="122">
        <f t="shared" si="1"/>
        <v>0.8</v>
      </c>
      <c r="F129" s="122">
        <f t="shared" si="1"/>
        <v>0.8</v>
      </c>
      <c r="G129" s="122">
        <f t="shared" si="1"/>
        <v>0.8</v>
      </c>
      <c r="H129" s="122">
        <f t="shared" si="1"/>
        <v>0.8</v>
      </c>
    </row>
    <row r="130" spans="1:8" x14ac:dyDescent="0.25">
      <c r="C130" s="82" t="s">
        <v>268</v>
      </c>
      <c r="D130" s="122">
        <f t="shared" si="1"/>
        <v>0.8</v>
      </c>
      <c r="E130" s="122">
        <f t="shared" si="1"/>
        <v>0.8</v>
      </c>
      <c r="F130" s="122">
        <f t="shared" si="1"/>
        <v>0.8</v>
      </c>
      <c r="G130" s="122">
        <f t="shared" si="1"/>
        <v>0.8</v>
      </c>
      <c r="H130" s="122">
        <f t="shared" si="1"/>
        <v>0.8</v>
      </c>
    </row>
    <row r="131" spans="1:8" x14ac:dyDescent="0.25">
      <c r="C131" s="82" t="s">
        <v>269</v>
      </c>
      <c r="D131" s="122">
        <f t="shared" si="1"/>
        <v>0.8</v>
      </c>
      <c r="E131" s="122">
        <f t="shared" si="1"/>
        <v>1.4880000000000002</v>
      </c>
      <c r="F131" s="122">
        <f t="shared" si="1"/>
        <v>1.4880000000000002</v>
      </c>
      <c r="G131" s="122">
        <f t="shared" si="1"/>
        <v>1.4880000000000002</v>
      </c>
      <c r="H131" s="122">
        <f t="shared" si="1"/>
        <v>1.4880000000000002</v>
      </c>
    </row>
    <row r="132" spans="1:8" x14ac:dyDescent="0.25">
      <c r="C132" s="82" t="s">
        <v>270</v>
      </c>
      <c r="D132" s="122">
        <f t="shared" si="1"/>
        <v>0.8</v>
      </c>
      <c r="E132" s="122">
        <f t="shared" si="1"/>
        <v>2.4079999999999999</v>
      </c>
      <c r="F132" s="122">
        <f t="shared" si="1"/>
        <v>2.4079999999999999</v>
      </c>
      <c r="G132" s="122">
        <f t="shared" si="1"/>
        <v>2.4079999999999999</v>
      </c>
      <c r="H132" s="122">
        <f t="shared" si="1"/>
        <v>2.4079999999999999</v>
      </c>
    </row>
    <row r="133" spans="1:8" x14ac:dyDescent="0.25">
      <c r="B133" s="66" t="s">
        <v>89</v>
      </c>
      <c r="C133" s="82" t="s">
        <v>267</v>
      </c>
      <c r="D133" s="122">
        <f t="shared" ref="D133:H142" si="2">D23*0.8</f>
        <v>0.8</v>
      </c>
      <c r="E133" s="122">
        <f t="shared" si="2"/>
        <v>0.8</v>
      </c>
      <c r="F133" s="122">
        <f t="shared" si="2"/>
        <v>0.8</v>
      </c>
      <c r="G133" s="122">
        <f t="shared" si="2"/>
        <v>0.8</v>
      </c>
      <c r="H133" s="122">
        <f t="shared" si="2"/>
        <v>0.8</v>
      </c>
    </row>
    <row r="134" spans="1:8" x14ac:dyDescent="0.25">
      <c r="C134" s="82" t="s">
        <v>268</v>
      </c>
      <c r="D134" s="122">
        <f t="shared" si="2"/>
        <v>0.8</v>
      </c>
      <c r="E134" s="122">
        <f t="shared" si="2"/>
        <v>0.8</v>
      </c>
      <c r="F134" s="122">
        <f t="shared" si="2"/>
        <v>0.8</v>
      </c>
      <c r="G134" s="122">
        <f t="shared" si="2"/>
        <v>0.8</v>
      </c>
      <c r="H134" s="122">
        <f t="shared" si="2"/>
        <v>0.8</v>
      </c>
    </row>
    <row r="135" spans="1:8" x14ac:dyDescent="0.25">
      <c r="C135" s="82" t="s">
        <v>269</v>
      </c>
      <c r="D135" s="122">
        <f t="shared" si="2"/>
        <v>0.8</v>
      </c>
      <c r="E135" s="122">
        <f t="shared" si="2"/>
        <v>1.4880000000000002</v>
      </c>
      <c r="F135" s="122">
        <f t="shared" si="2"/>
        <v>1.4880000000000002</v>
      </c>
      <c r="G135" s="122">
        <f t="shared" si="2"/>
        <v>1.4880000000000002</v>
      </c>
      <c r="H135" s="122">
        <f t="shared" si="2"/>
        <v>1.4880000000000002</v>
      </c>
    </row>
    <row r="136" spans="1:8" x14ac:dyDescent="0.25">
      <c r="C136" s="82" t="s">
        <v>270</v>
      </c>
      <c r="D136" s="122">
        <f t="shared" si="2"/>
        <v>0.8</v>
      </c>
      <c r="E136" s="122">
        <f t="shared" si="2"/>
        <v>2.4079999999999999</v>
      </c>
      <c r="F136" s="122">
        <f t="shared" si="2"/>
        <v>2.4079999999999999</v>
      </c>
      <c r="G136" s="122">
        <f t="shared" si="2"/>
        <v>2.4079999999999999</v>
      </c>
      <c r="H136" s="122">
        <f t="shared" si="2"/>
        <v>2.4079999999999999</v>
      </c>
    </row>
    <row r="138" spans="1:8" ht="13" customHeight="1" x14ac:dyDescent="0.3">
      <c r="A138" s="59" t="s">
        <v>271</v>
      </c>
      <c r="B138" s="69"/>
      <c r="C138" s="69"/>
      <c r="D138" s="69"/>
      <c r="E138" s="69"/>
      <c r="F138" s="69"/>
      <c r="G138" s="69"/>
      <c r="H138" s="69"/>
    </row>
    <row r="139" spans="1:8" ht="13" customHeight="1" x14ac:dyDescent="0.3">
      <c r="A139" s="77" t="s">
        <v>272</v>
      </c>
      <c r="B139" s="56" t="s">
        <v>265</v>
      </c>
      <c r="C139" s="56" t="s">
        <v>273</v>
      </c>
      <c r="D139" s="61" t="s">
        <v>67</v>
      </c>
      <c r="E139" s="61" t="s">
        <v>77</v>
      </c>
      <c r="F139" s="61" t="s">
        <v>78</v>
      </c>
      <c r="G139" s="61" t="s">
        <v>79</v>
      </c>
      <c r="H139" s="61" t="s">
        <v>80</v>
      </c>
    </row>
    <row r="140" spans="1:8" ht="13" customHeight="1" x14ac:dyDescent="0.3">
      <c r="A140" s="56"/>
      <c r="B140" s="66" t="s">
        <v>81</v>
      </c>
      <c r="C140" s="82" t="s">
        <v>267</v>
      </c>
      <c r="D140" s="122">
        <f t="shared" ref="D140:H149" si="3">D30*0.7</f>
        <v>0.7</v>
      </c>
      <c r="E140" s="122">
        <f t="shared" si="3"/>
        <v>0.7</v>
      </c>
      <c r="F140" s="122">
        <f t="shared" si="3"/>
        <v>0.7</v>
      </c>
      <c r="G140" s="122">
        <f t="shared" si="3"/>
        <v>0.7</v>
      </c>
      <c r="H140" s="122">
        <f t="shared" si="3"/>
        <v>0.7</v>
      </c>
    </row>
    <row r="141" spans="1:8" x14ac:dyDescent="0.25">
      <c r="C141" s="82" t="s">
        <v>268</v>
      </c>
      <c r="D141" s="122">
        <f t="shared" si="3"/>
        <v>0.7</v>
      </c>
      <c r="E141" s="122">
        <f t="shared" si="3"/>
        <v>1.1199999999999999</v>
      </c>
      <c r="F141" s="122">
        <f t="shared" si="3"/>
        <v>1.1199999999999999</v>
      </c>
      <c r="G141" s="122">
        <f t="shared" si="3"/>
        <v>1.1199999999999999</v>
      </c>
      <c r="H141" s="122">
        <f t="shared" si="3"/>
        <v>1.1199999999999999</v>
      </c>
    </row>
    <row r="142" spans="1:8" x14ac:dyDescent="0.25">
      <c r="C142" s="82" t="s">
        <v>204</v>
      </c>
      <c r="D142" s="122">
        <f t="shared" si="3"/>
        <v>0.7</v>
      </c>
      <c r="E142" s="122">
        <f t="shared" si="3"/>
        <v>2.387</v>
      </c>
      <c r="F142" s="122">
        <f t="shared" si="3"/>
        <v>2.387</v>
      </c>
      <c r="G142" s="122">
        <f t="shared" si="3"/>
        <v>2.387</v>
      </c>
      <c r="H142" s="122">
        <f t="shared" si="3"/>
        <v>2.387</v>
      </c>
    </row>
    <row r="143" spans="1:8" x14ac:dyDescent="0.25">
      <c r="C143" s="82" t="s">
        <v>274</v>
      </c>
      <c r="D143" s="122">
        <f t="shared" si="3"/>
        <v>0.7</v>
      </c>
      <c r="E143" s="122">
        <f t="shared" si="3"/>
        <v>8.6310000000000002</v>
      </c>
      <c r="F143" s="122">
        <f t="shared" si="3"/>
        <v>8.6310000000000002</v>
      </c>
      <c r="G143" s="122">
        <f t="shared" si="3"/>
        <v>8.6310000000000002</v>
      </c>
      <c r="H143" s="122">
        <f t="shared" si="3"/>
        <v>8.6310000000000002</v>
      </c>
    </row>
    <row r="144" spans="1:8" x14ac:dyDescent="0.25">
      <c r="B144" s="66" t="s">
        <v>82</v>
      </c>
      <c r="C144" s="82" t="s">
        <v>267</v>
      </c>
      <c r="D144" s="122">
        <f t="shared" si="3"/>
        <v>0.7</v>
      </c>
      <c r="E144" s="122">
        <f t="shared" si="3"/>
        <v>0.7</v>
      </c>
      <c r="F144" s="122">
        <f t="shared" si="3"/>
        <v>0.7</v>
      </c>
      <c r="G144" s="122">
        <f t="shared" si="3"/>
        <v>0.7</v>
      </c>
      <c r="H144" s="122">
        <f t="shared" si="3"/>
        <v>0.7</v>
      </c>
    </row>
    <row r="145" spans="2:8" x14ac:dyDescent="0.25">
      <c r="C145" s="82" t="s">
        <v>268</v>
      </c>
      <c r="D145" s="122">
        <f t="shared" si="3"/>
        <v>0.7</v>
      </c>
      <c r="E145" s="122">
        <f t="shared" si="3"/>
        <v>1.3439999999999999</v>
      </c>
      <c r="F145" s="122">
        <f t="shared" si="3"/>
        <v>1.3439999999999999</v>
      </c>
      <c r="G145" s="122">
        <f t="shared" si="3"/>
        <v>1.3439999999999999</v>
      </c>
      <c r="H145" s="122">
        <f t="shared" si="3"/>
        <v>1.3439999999999999</v>
      </c>
    </row>
    <row r="146" spans="2:8" x14ac:dyDescent="0.25">
      <c r="C146" s="82" t="s">
        <v>204</v>
      </c>
      <c r="D146" s="122">
        <f t="shared" si="3"/>
        <v>0.7</v>
      </c>
      <c r="E146" s="122">
        <f t="shared" si="3"/>
        <v>3.262</v>
      </c>
      <c r="F146" s="122">
        <f t="shared" si="3"/>
        <v>3.262</v>
      </c>
      <c r="G146" s="122">
        <f t="shared" si="3"/>
        <v>3.262</v>
      </c>
      <c r="H146" s="122">
        <f t="shared" si="3"/>
        <v>3.262</v>
      </c>
    </row>
    <row r="147" spans="2:8" x14ac:dyDescent="0.25">
      <c r="C147" s="82" t="s">
        <v>274</v>
      </c>
      <c r="D147" s="122">
        <f t="shared" si="3"/>
        <v>0.7</v>
      </c>
      <c r="E147" s="122">
        <f t="shared" si="3"/>
        <v>6.7759999999999998</v>
      </c>
      <c r="F147" s="122">
        <f t="shared" si="3"/>
        <v>6.7759999999999998</v>
      </c>
      <c r="G147" s="122">
        <f t="shared" si="3"/>
        <v>6.7759999999999998</v>
      </c>
      <c r="H147" s="122">
        <f t="shared" si="3"/>
        <v>6.7759999999999998</v>
      </c>
    </row>
    <row r="148" spans="2:8" x14ac:dyDescent="0.25">
      <c r="B148" s="66" t="s">
        <v>84</v>
      </c>
      <c r="C148" s="82" t="s">
        <v>267</v>
      </c>
      <c r="D148" s="122">
        <f t="shared" si="3"/>
        <v>0.7</v>
      </c>
      <c r="E148" s="122">
        <f t="shared" si="3"/>
        <v>0.7</v>
      </c>
      <c r="F148" s="122">
        <f t="shared" si="3"/>
        <v>0.7</v>
      </c>
      <c r="G148" s="122">
        <f t="shared" si="3"/>
        <v>0.7</v>
      </c>
      <c r="H148" s="122">
        <f t="shared" si="3"/>
        <v>0.7</v>
      </c>
    </row>
    <row r="149" spans="2:8" x14ac:dyDescent="0.25">
      <c r="C149" s="82" t="s">
        <v>268</v>
      </c>
      <c r="D149" s="122">
        <f t="shared" si="3"/>
        <v>0.7</v>
      </c>
      <c r="E149" s="122">
        <f t="shared" si="3"/>
        <v>0.7</v>
      </c>
      <c r="F149" s="122">
        <f t="shared" si="3"/>
        <v>0.7</v>
      </c>
      <c r="G149" s="122">
        <f t="shared" si="3"/>
        <v>0.7</v>
      </c>
      <c r="H149" s="122">
        <f t="shared" si="3"/>
        <v>0.7</v>
      </c>
    </row>
    <row r="150" spans="2:8" x14ac:dyDescent="0.25">
      <c r="C150" s="82" t="s">
        <v>204</v>
      </c>
      <c r="D150" s="122">
        <f t="shared" ref="D150:H159" si="4">D40*0.7</f>
        <v>0.7</v>
      </c>
      <c r="E150" s="122">
        <f t="shared" si="4"/>
        <v>1.8059999999999998</v>
      </c>
      <c r="F150" s="122">
        <f t="shared" si="4"/>
        <v>1.8059999999999998</v>
      </c>
      <c r="G150" s="122">
        <f t="shared" si="4"/>
        <v>1.8059999999999998</v>
      </c>
      <c r="H150" s="122">
        <f t="shared" si="4"/>
        <v>1.8059999999999998</v>
      </c>
    </row>
    <row r="151" spans="2:8" x14ac:dyDescent="0.25">
      <c r="C151" s="82" t="s">
        <v>274</v>
      </c>
      <c r="D151" s="122">
        <f t="shared" si="4"/>
        <v>0.7</v>
      </c>
      <c r="E151" s="122">
        <f t="shared" si="4"/>
        <v>6.7410000000000005</v>
      </c>
      <c r="F151" s="122">
        <f t="shared" si="4"/>
        <v>6.7410000000000005</v>
      </c>
      <c r="G151" s="122">
        <f t="shared" si="4"/>
        <v>6.7410000000000005</v>
      </c>
      <c r="H151" s="122">
        <f t="shared" si="4"/>
        <v>6.7410000000000005</v>
      </c>
    </row>
    <row r="152" spans="2:8" x14ac:dyDescent="0.25">
      <c r="B152" s="66" t="s">
        <v>85</v>
      </c>
      <c r="C152" s="82" t="s">
        <v>267</v>
      </c>
      <c r="D152" s="122">
        <f t="shared" si="4"/>
        <v>0.7</v>
      </c>
      <c r="E152" s="122">
        <f t="shared" si="4"/>
        <v>0.7</v>
      </c>
      <c r="F152" s="122">
        <f t="shared" si="4"/>
        <v>0.7</v>
      </c>
      <c r="G152" s="122">
        <f t="shared" si="4"/>
        <v>0.7</v>
      </c>
      <c r="H152" s="122">
        <f t="shared" si="4"/>
        <v>0.7</v>
      </c>
    </row>
    <row r="153" spans="2:8" x14ac:dyDescent="0.25">
      <c r="C153" s="82" t="s">
        <v>268</v>
      </c>
      <c r="D153" s="122">
        <f t="shared" si="4"/>
        <v>0.7</v>
      </c>
      <c r="E153" s="122">
        <f t="shared" si="4"/>
        <v>0.7</v>
      </c>
      <c r="F153" s="122">
        <f t="shared" si="4"/>
        <v>0.7</v>
      </c>
      <c r="G153" s="122">
        <f t="shared" si="4"/>
        <v>0.7</v>
      </c>
      <c r="H153" s="122">
        <f t="shared" si="4"/>
        <v>0.7</v>
      </c>
    </row>
    <row r="154" spans="2:8" x14ac:dyDescent="0.25">
      <c r="C154" s="82" t="s">
        <v>204</v>
      </c>
      <c r="D154" s="122">
        <f t="shared" si="4"/>
        <v>0.7</v>
      </c>
      <c r="E154" s="122">
        <f t="shared" si="4"/>
        <v>0.7</v>
      </c>
      <c r="F154" s="122">
        <f t="shared" si="4"/>
        <v>0.7</v>
      </c>
      <c r="G154" s="122">
        <f t="shared" si="4"/>
        <v>0.7</v>
      </c>
      <c r="H154" s="122">
        <f t="shared" si="4"/>
        <v>0.7</v>
      </c>
    </row>
    <row r="155" spans="2:8" x14ac:dyDescent="0.25">
      <c r="C155" s="82" t="s">
        <v>274</v>
      </c>
      <c r="D155" s="122">
        <f t="shared" si="4"/>
        <v>0.7</v>
      </c>
      <c r="E155" s="122">
        <f t="shared" si="4"/>
        <v>0.7</v>
      </c>
      <c r="F155" s="122">
        <f t="shared" si="4"/>
        <v>0.7</v>
      </c>
      <c r="G155" s="122">
        <f t="shared" si="4"/>
        <v>0.7</v>
      </c>
      <c r="H155" s="122">
        <f t="shared" si="4"/>
        <v>0.7</v>
      </c>
    </row>
    <row r="156" spans="2:8" x14ac:dyDescent="0.25">
      <c r="B156" s="66" t="s">
        <v>83</v>
      </c>
      <c r="C156" s="82" t="s">
        <v>267</v>
      </c>
      <c r="D156" s="122">
        <f t="shared" si="4"/>
        <v>0.7</v>
      </c>
      <c r="E156" s="122">
        <f t="shared" si="4"/>
        <v>0.7</v>
      </c>
      <c r="F156" s="122">
        <f t="shared" si="4"/>
        <v>0.7</v>
      </c>
      <c r="G156" s="122">
        <f t="shared" si="4"/>
        <v>0.7</v>
      </c>
      <c r="H156" s="122">
        <f t="shared" si="4"/>
        <v>0.7</v>
      </c>
    </row>
    <row r="157" spans="2:8" x14ac:dyDescent="0.25">
      <c r="C157" s="82" t="s">
        <v>268</v>
      </c>
      <c r="D157" s="122">
        <f t="shared" si="4"/>
        <v>0.7</v>
      </c>
      <c r="E157" s="122">
        <f t="shared" si="4"/>
        <v>1.1549999999999998</v>
      </c>
      <c r="F157" s="122">
        <f t="shared" si="4"/>
        <v>1.1549999999999998</v>
      </c>
      <c r="G157" s="122">
        <f t="shared" si="4"/>
        <v>1.1549999999999998</v>
      </c>
      <c r="H157" s="122">
        <f t="shared" si="4"/>
        <v>1.1549999999999998</v>
      </c>
    </row>
    <row r="158" spans="2:8" x14ac:dyDescent="0.25">
      <c r="C158" s="82" t="s">
        <v>204</v>
      </c>
      <c r="D158" s="122">
        <f t="shared" si="4"/>
        <v>0.7</v>
      </c>
      <c r="E158" s="122">
        <f t="shared" si="4"/>
        <v>1.9109999999999998</v>
      </c>
      <c r="F158" s="122">
        <f t="shared" si="4"/>
        <v>1.9109999999999998</v>
      </c>
      <c r="G158" s="122">
        <f t="shared" si="4"/>
        <v>1.9109999999999998</v>
      </c>
      <c r="H158" s="122">
        <f t="shared" si="4"/>
        <v>1.9109999999999998</v>
      </c>
    </row>
    <row r="159" spans="2:8" x14ac:dyDescent="0.25">
      <c r="C159" s="82" t="s">
        <v>274</v>
      </c>
      <c r="D159" s="122">
        <f t="shared" si="4"/>
        <v>0.7</v>
      </c>
      <c r="E159" s="122">
        <f t="shared" si="4"/>
        <v>7.8470000000000004</v>
      </c>
      <c r="F159" s="122">
        <f t="shared" si="4"/>
        <v>7.8470000000000004</v>
      </c>
      <c r="G159" s="122">
        <f t="shared" si="4"/>
        <v>7.8470000000000004</v>
      </c>
      <c r="H159" s="122">
        <f t="shared" si="4"/>
        <v>7.8470000000000004</v>
      </c>
    </row>
    <row r="160" spans="2:8" x14ac:dyDescent="0.25">
      <c r="B160" s="66" t="s">
        <v>89</v>
      </c>
      <c r="C160" s="82" t="s">
        <v>267</v>
      </c>
      <c r="D160" s="122">
        <f t="shared" ref="D160:H169" si="5">D50*0.7</f>
        <v>0.7</v>
      </c>
      <c r="E160" s="122">
        <f t="shared" si="5"/>
        <v>0.7</v>
      </c>
      <c r="F160" s="122">
        <f t="shared" si="5"/>
        <v>0.7</v>
      </c>
      <c r="G160" s="122">
        <f t="shared" si="5"/>
        <v>0.7</v>
      </c>
      <c r="H160" s="122">
        <f t="shared" si="5"/>
        <v>0.7</v>
      </c>
    </row>
    <row r="161" spans="1:8" x14ac:dyDescent="0.25">
      <c r="C161" s="82" t="s">
        <v>268</v>
      </c>
      <c r="D161" s="122">
        <f t="shared" si="5"/>
        <v>0.7</v>
      </c>
      <c r="E161" s="122">
        <f t="shared" si="5"/>
        <v>1.1549999999999998</v>
      </c>
      <c r="F161" s="122">
        <f t="shared" si="5"/>
        <v>1.1549999999999998</v>
      </c>
      <c r="G161" s="122">
        <f t="shared" si="5"/>
        <v>1.1549999999999998</v>
      </c>
      <c r="H161" s="122">
        <f t="shared" si="5"/>
        <v>1.1549999999999998</v>
      </c>
    </row>
    <row r="162" spans="1:8" x14ac:dyDescent="0.25">
      <c r="C162" s="82" t="s">
        <v>204</v>
      </c>
      <c r="D162" s="122">
        <f t="shared" si="5"/>
        <v>0.7</v>
      </c>
      <c r="E162" s="122">
        <f t="shared" si="5"/>
        <v>1.9109999999999998</v>
      </c>
      <c r="F162" s="122">
        <f t="shared" si="5"/>
        <v>1.9109999999999998</v>
      </c>
      <c r="G162" s="122">
        <f t="shared" si="5"/>
        <v>1.9109999999999998</v>
      </c>
      <c r="H162" s="122">
        <f t="shared" si="5"/>
        <v>1.9109999999999998</v>
      </c>
    </row>
    <row r="163" spans="1:8" x14ac:dyDescent="0.25">
      <c r="C163" s="82" t="s">
        <v>274</v>
      </c>
      <c r="D163" s="122">
        <f t="shared" si="5"/>
        <v>0.7</v>
      </c>
      <c r="E163" s="122">
        <f t="shared" si="5"/>
        <v>7.8470000000000004</v>
      </c>
      <c r="F163" s="122">
        <f t="shared" si="5"/>
        <v>7.8470000000000004</v>
      </c>
      <c r="G163" s="122">
        <f t="shared" si="5"/>
        <v>7.8470000000000004</v>
      </c>
      <c r="H163" s="122">
        <f t="shared" si="5"/>
        <v>7.8470000000000004</v>
      </c>
    </row>
    <row r="164" spans="1:8" x14ac:dyDescent="0.25">
      <c r="C164" s="82"/>
      <c r="D164" s="82"/>
    </row>
    <row r="165" spans="1:8" ht="13" customHeight="1" x14ac:dyDescent="0.3">
      <c r="A165" s="59" t="s">
        <v>275</v>
      </c>
      <c r="B165" s="69"/>
      <c r="C165" s="69"/>
      <c r="D165" s="69"/>
      <c r="E165" s="69"/>
      <c r="F165" s="69"/>
      <c r="G165" s="69"/>
      <c r="H165" s="69"/>
    </row>
    <row r="166" spans="1:8" ht="13" customHeight="1" x14ac:dyDescent="0.3">
      <c r="A166" s="77" t="s">
        <v>111</v>
      </c>
      <c r="B166" s="56" t="s">
        <v>265</v>
      </c>
      <c r="C166" s="79" t="s">
        <v>276</v>
      </c>
      <c r="D166" s="61" t="s">
        <v>112</v>
      </c>
      <c r="E166" s="61" t="s">
        <v>113</v>
      </c>
      <c r="F166" s="61" t="s">
        <v>114</v>
      </c>
      <c r="G166" s="61" t="s">
        <v>115</v>
      </c>
      <c r="H166" s="76"/>
    </row>
    <row r="167" spans="1:8" ht="13" customHeight="1" x14ac:dyDescent="0.3">
      <c r="A167" s="56"/>
      <c r="B167" s="66" t="s">
        <v>91</v>
      </c>
      <c r="C167" s="82" t="s">
        <v>277</v>
      </c>
      <c r="D167" s="122">
        <f t="shared" ref="D167:G172" si="6">D57*0.7</f>
        <v>0.7</v>
      </c>
      <c r="E167" s="122">
        <f t="shared" si="6"/>
        <v>0.7</v>
      </c>
      <c r="F167" s="122">
        <f t="shared" si="6"/>
        <v>0.7</v>
      </c>
      <c r="G167" s="122">
        <f t="shared" si="6"/>
        <v>0.7</v>
      </c>
      <c r="H167" s="77"/>
    </row>
    <row r="168" spans="1:8" x14ac:dyDescent="0.25">
      <c r="C168" s="82" t="s">
        <v>278</v>
      </c>
      <c r="D168" s="122">
        <f t="shared" si="6"/>
        <v>7.4725000000000001</v>
      </c>
      <c r="E168" s="122">
        <f t="shared" si="6"/>
        <v>7.4725000000000001</v>
      </c>
      <c r="F168" s="122">
        <f t="shared" si="6"/>
        <v>7.4725000000000001</v>
      </c>
      <c r="G168" s="122">
        <f t="shared" si="6"/>
        <v>7.4725000000000001</v>
      </c>
      <c r="H168" s="77"/>
    </row>
    <row r="169" spans="1:8" x14ac:dyDescent="0.25">
      <c r="B169" s="66" t="s">
        <v>92</v>
      </c>
      <c r="C169" s="82" t="s">
        <v>277</v>
      </c>
      <c r="D169" s="122">
        <f t="shared" si="6"/>
        <v>0.7</v>
      </c>
      <c r="E169" s="122">
        <f t="shared" si="6"/>
        <v>0.7</v>
      </c>
      <c r="F169" s="122">
        <f t="shared" si="6"/>
        <v>0.7</v>
      </c>
      <c r="G169" s="122">
        <f t="shared" si="6"/>
        <v>0.7</v>
      </c>
      <c r="H169" s="77"/>
    </row>
    <row r="170" spans="1:8" x14ac:dyDescent="0.25">
      <c r="C170" s="82" t="s">
        <v>278</v>
      </c>
      <c r="D170" s="122">
        <f t="shared" si="6"/>
        <v>7.4725000000000001</v>
      </c>
      <c r="E170" s="122">
        <f t="shared" si="6"/>
        <v>7.4725000000000001</v>
      </c>
      <c r="F170" s="122">
        <f t="shared" si="6"/>
        <v>7.4725000000000001</v>
      </c>
      <c r="G170" s="122">
        <f t="shared" si="6"/>
        <v>7.4725000000000001</v>
      </c>
      <c r="H170" s="77"/>
    </row>
    <row r="171" spans="1:8" x14ac:dyDescent="0.25">
      <c r="B171" s="66" t="s">
        <v>93</v>
      </c>
      <c r="C171" s="82" t="s">
        <v>277</v>
      </c>
      <c r="D171" s="122">
        <f t="shared" si="6"/>
        <v>0.7</v>
      </c>
      <c r="E171" s="122">
        <f t="shared" si="6"/>
        <v>0.7</v>
      </c>
      <c r="F171" s="122">
        <f t="shared" si="6"/>
        <v>0.7</v>
      </c>
      <c r="G171" s="122">
        <f t="shared" si="6"/>
        <v>0.7</v>
      </c>
      <c r="H171" s="77"/>
    </row>
    <row r="172" spans="1:8" x14ac:dyDescent="0.25">
      <c r="C172" s="82" t="s">
        <v>278</v>
      </c>
      <c r="D172" s="122">
        <f t="shared" si="6"/>
        <v>7.4725000000000001</v>
      </c>
      <c r="E172" s="122">
        <f t="shared" si="6"/>
        <v>7.4725000000000001</v>
      </c>
      <c r="F172" s="122">
        <f t="shared" si="6"/>
        <v>7.4725000000000001</v>
      </c>
      <c r="G172" s="122">
        <f t="shared" si="6"/>
        <v>7.4725000000000001</v>
      </c>
      <c r="H172" s="77"/>
    </row>
    <row r="173" spans="1:8" x14ac:dyDescent="0.25">
      <c r="C173" s="82"/>
      <c r="D173" s="82"/>
    </row>
    <row r="174" spans="1:8" ht="13" customHeight="1" x14ac:dyDescent="0.3">
      <c r="A174" s="59" t="s">
        <v>279</v>
      </c>
      <c r="B174" s="69"/>
      <c r="C174" s="69"/>
      <c r="D174" s="69"/>
      <c r="E174" s="69"/>
      <c r="F174" s="69"/>
      <c r="G174" s="69"/>
      <c r="H174" s="69"/>
    </row>
    <row r="175" spans="1:8" ht="26" customHeight="1" x14ac:dyDescent="0.3">
      <c r="A175" s="77" t="s">
        <v>118</v>
      </c>
      <c r="B175" s="56" t="s">
        <v>265</v>
      </c>
      <c r="C175" s="79" t="s">
        <v>280</v>
      </c>
      <c r="D175" s="61" t="s">
        <v>67</v>
      </c>
      <c r="E175" s="61" t="s">
        <v>77</v>
      </c>
      <c r="F175" s="61" t="s">
        <v>78</v>
      </c>
      <c r="G175" s="61" t="s">
        <v>79</v>
      </c>
      <c r="H175" s="80" t="s">
        <v>80</v>
      </c>
    </row>
    <row r="176" spans="1:8" ht="13" customHeight="1" x14ac:dyDescent="0.3">
      <c r="A176" s="81"/>
      <c r="B176" s="66" t="s">
        <v>68</v>
      </c>
      <c r="C176" s="82" t="s">
        <v>119</v>
      </c>
      <c r="D176" s="122">
        <f t="shared" ref="D176:G195" si="7">D66*0.7</f>
        <v>0.7</v>
      </c>
      <c r="E176" s="122">
        <f t="shared" si="7"/>
        <v>0.7</v>
      </c>
      <c r="F176" s="122">
        <f t="shared" si="7"/>
        <v>0.7</v>
      </c>
      <c r="G176" s="122">
        <f t="shared" si="7"/>
        <v>0.7</v>
      </c>
      <c r="H176" s="77">
        <v>0.9</v>
      </c>
    </row>
    <row r="177" spans="2:8" x14ac:dyDescent="0.25">
      <c r="C177" s="82" t="s">
        <v>120</v>
      </c>
      <c r="D177" s="122">
        <f t="shared" si="7"/>
        <v>0.94499999999999995</v>
      </c>
      <c r="E177" s="122">
        <f t="shared" si="7"/>
        <v>0.7</v>
      </c>
      <c r="F177" s="122">
        <f t="shared" si="7"/>
        <v>0.7</v>
      </c>
      <c r="G177" s="122">
        <f t="shared" si="7"/>
        <v>0.7</v>
      </c>
      <c r="H177" s="77">
        <v>0.9</v>
      </c>
    </row>
    <row r="178" spans="2:8" x14ac:dyDescent="0.25">
      <c r="C178" s="82" t="s">
        <v>121</v>
      </c>
      <c r="D178" s="122">
        <f t="shared" si="7"/>
        <v>0.94499999999999995</v>
      </c>
      <c r="E178" s="122">
        <f t="shared" si="7"/>
        <v>0.7</v>
      </c>
      <c r="F178" s="122">
        <f t="shared" si="7"/>
        <v>0.7</v>
      </c>
      <c r="G178" s="122">
        <f t="shared" si="7"/>
        <v>0.7</v>
      </c>
      <c r="H178" s="77">
        <v>0.9</v>
      </c>
    </row>
    <row r="179" spans="2:8" x14ac:dyDescent="0.25">
      <c r="C179" s="82" t="s">
        <v>122</v>
      </c>
      <c r="D179" s="122">
        <f t="shared" si="7"/>
        <v>3.78</v>
      </c>
      <c r="E179" s="122">
        <f t="shared" si="7"/>
        <v>0.7</v>
      </c>
      <c r="F179" s="122">
        <f t="shared" si="7"/>
        <v>0.7</v>
      </c>
      <c r="G179" s="122">
        <f t="shared" si="7"/>
        <v>0.7</v>
      </c>
      <c r="H179" s="77">
        <v>0.9</v>
      </c>
    </row>
    <row r="180" spans="2:8" x14ac:dyDescent="0.25">
      <c r="B180" s="66" t="s">
        <v>69</v>
      </c>
      <c r="C180" s="82" t="s">
        <v>119</v>
      </c>
      <c r="D180" s="122">
        <f t="shared" si="7"/>
        <v>0.7</v>
      </c>
      <c r="E180" s="122">
        <f t="shared" si="7"/>
        <v>0.7</v>
      </c>
      <c r="F180" s="122">
        <f t="shared" si="7"/>
        <v>0.7</v>
      </c>
      <c r="G180" s="122">
        <f t="shared" si="7"/>
        <v>0.7</v>
      </c>
      <c r="H180" s="77">
        <v>0.9</v>
      </c>
    </row>
    <row r="181" spans="2:8" x14ac:dyDescent="0.25">
      <c r="C181" s="82" t="s">
        <v>120</v>
      </c>
      <c r="D181" s="122">
        <f t="shared" si="7"/>
        <v>0.94499999999999995</v>
      </c>
      <c r="E181" s="122">
        <f t="shared" si="7"/>
        <v>0.7</v>
      </c>
      <c r="F181" s="122">
        <f t="shared" si="7"/>
        <v>0.7</v>
      </c>
      <c r="G181" s="122">
        <f t="shared" si="7"/>
        <v>0.7</v>
      </c>
      <c r="H181" s="77">
        <v>0.9</v>
      </c>
    </row>
    <row r="182" spans="2:8" x14ac:dyDescent="0.25">
      <c r="C182" s="82" t="s">
        <v>121</v>
      </c>
      <c r="D182" s="122">
        <f t="shared" si="7"/>
        <v>0.94499999999999995</v>
      </c>
      <c r="E182" s="122">
        <f t="shared" si="7"/>
        <v>0.7</v>
      </c>
      <c r="F182" s="122">
        <f t="shared" si="7"/>
        <v>0.7</v>
      </c>
      <c r="G182" s="122">
        <f t="shared" si="7"/>
        <v>0.7</v>
      </c>
      <c r="H182" s="77">
        <v>0.9</v>
      </c>
    </row>
    <row r="183" spans="2:8" x14ac:dyDescent="0.25">
      <c r="C183" s="82" t="s">
        <v>122</v>
      </c>
      <c r="D183" s="122">
        <f t="shared" si="7"/>
        <v>3.78</v>
      </c>
      <c r="E183" s="122">
        <f t="shared" si="7"/>
        <v>0.7</v>
      </c>
      <c r="F183" s="122">
        <f t="shared" si="7"/>
        <v>0.7</v>
      </c>
      <c r="G183" s="122">
        <f t="shared" si="7"/>
        <v>0.7</v>
      </c>
      <c r="H183" s="77">
        <v>0.9</v>
      </c>
    </row>
    <row r="184" spans="2:8" x14ac:dyDescent="0.25">
      <c r="B184" s="66" t="s">
        <v>70</v>
      </c>
      <c r="C184" s="82" t="s">
        <v>119</v>
      </c>
      <c r="D184" s="122">
        <f t="shared" si="7"/>
        <v>0.7</v>
      </c>
      <c r="E184" s="122">
        <f t="shared" si="7"/>
        <v>0.7</v>
      </c>
      <c r="F184" s="122">
        <f t="shared" si="7"/>
        <v>0.7</v>
      </c>
      <c r="G184" s="122">
        <f t="shared" si="7"/>
        <v>0.7</v>
      </c>
      <c r="H184" s="77">
        <v>0.9</v>
      </c>
    </row>
    <row r="185" spans="2:8" x14ac:dyDescent="0.25">
      <c r="C185" s="82" t="s">
        <v>120</v>
      </c>
      <c r="D185" s="122">
        <f t="shared" si="7"/>
        <v>0.94499999999999995</v>
      </c>
      <c r="E185" s="122">
        <f t="shared" si="7"/>
        <v>0.7</v>
      </c>
      <c r="F185" s="122">
        <f t="shared" si="7"/>
        <v>0.7</v>
      </c>
      <c r="G185" s="122">
        <f t="shared" si="7"/>
        <v>0.7</v>
      </c>
      <c r="H185" s="77">
        <v>0.9</v>
      </c>
    </row>
    <row r="186" spans="2:8" x14ac:dyDescent="0.25">
      <c r="C186" s="82" t="s">
        <v>121</v>
      </c>
      <c r="D186" s="122">
        <f t="shared" si="7"/>
        <v>0.94499999999999995</v>
      </c>
      <c r="E186" s="122">
        <f t="shared" si="7"/>
        <v>0.7</v>
      </c>
      <c r="F186" s="122">
        <f t="shared" si="7"/>
        <v>0.7</v>
      </c>
      <c r="G186" s="122">
        <f t="shared" si="7"/>
        <v>0.7</v>
      </c>
      <c r="H186" s="77">
        <v>0.9</v>
      </c>
    </row>
    <row r="187" spans="2:8" x14ac:dyDescent="0.25">
      <c r="C187" s="82" t="s">
        <v>122</v>
      </c>
      <c r="D187" s="122">
        <f t="shared" si="7"/>
        <v>3.78</v>
      </c>
      <c r="E187" s="122">
        <f t="shared" si="7"/>
        <v>0.7</v>
      </c>
      <c r="F187" s="122">
        <f t="shared" si="7"/>
        <v>0.7</v>
      </c>
      <c r="G187" s="122">
        <f t="shared" si="7"/>
        <v>0.7</v>
      </c>
      <c r="H187" s="77">
        <v>0.9</v>
      </c>
    </row>
    <row r="188" spans="2:8" x14ac:dyDescent="0.25">
      <c r="B188" s="66" t="s">
        <v>72</v>
      </c>
      <c r="C188" s="82" t="s">
        <v>119</v>
      </c>
      <c r="D188" s="122">
        <f t="shared" si="7"/>
        <v>0.7</v>
      </c>
      <c r="E188" s="122">
        <f t="shared" si="7"/>
        <v>0.7</v>
      </c>
      <c r="F188" s="122">
        <f t="shared" si="7"/>
        <v>0.7</v>
      </c>
      <c r="G188" s="122">
        <f t="shared" si="7"/>
        <v>0.7</v>
      </c>
      <c r="H188" s="77">
        <v>0.9</v>
      </c>
    </row>
    <row r="189" spans="2:8" x14ac:dyDescent="0.25">
      <c r="C189" s="82" t="s">
        <v>120</v>
      </c>
      <c r="D189" s="122">
        <f t="shared" si="7"/>
        <v>0.7</v>
      </c>
      <c r="E189" s="122">
        <f t="shared" si="7"/>
        <v>0.7</v>
      </c>
      <c r="F189" s="122">
        <f t="shared" si="7"/>
        <v>0.7</v>
      </c>
      <c r="G189" s="122">
        <f t="shared" si="7"/>
        <v>0.7</v>
      </c>
      <c r="H189" s="77">
        <v>0.9</v>
      </c>
    </row>
    <row r="190" spans="2:8" x14ac:dyDescent="0.25">
      <c r="C190" s="82" t="s">
        <v>121</v>
      </c>
      <c r="D190" s="122">
        <f t="shared" si="7"/>
        <v>0.7</v>
      </c>
      <c r="E190" s="122">
        <f t="shared" si="7"/>
        <v>0.7</v>
      </c>
      <c r="F190" s="122">
        <f t="shared" si="7"/>
        <v>0.7</v>
      </c>
      <c r="G190" s="122">
        <f t="shared" si="7"/>
        <v>0.7</v>
      </c>
      <c r="H190" s="77">
        <v>0.9</v>
      </c>
    </row>
    <row r="191" spans="2:8" x14ac:dyDescent="0.25">
      <c r="C191" s="82" t="s">
        <v>122</v>
      </c>
      <c r="D191" s="122">
        <f t="shared" si="7"/>
        <v>0.7</v>
      </c>
      <c r="E191" s="122">
        <f t="shared" si="7"/>
        <v>0.7</v>
      </c>
      <c r="F191" s="122">
        <f t="shared" si="7"/>
        <v>0.7</v>
      </c>
      <c r="G191" s="122">
        <f t="shared" si="7"/>
        <v>0.7</v>
      </c>
      <c r="H191" s="77">
        <v>0.9</v>
      </c>
    </row>
    <row r="192" spans="2:8" x14ac:dyDescent="0.25">
      <c r="B192" s="66" t="s">
        <v>81</v>
      </c>
      <c r="C192" s="82" t="s">
        <v>119</v>
      </c>
      <c r="D192" s="122">
        <f t="shared" si="7"/>
        <v>0.7</v>
      </c>
      <c r="E192" s="122">
        <f t="shared" si="7"/>
        <v>0.7</v>
      </c>
      <c r="F192" s="122">
        <f t="shared" si="7"/>
        <v>0.7</v>
      </c>
      <c r="G192" s="122">
        <f t="shared" si="7"/>
        <v>0.7</v>
      </c>
      <c r="H192" s="77">
        <v>0.9</v>
      </c>
    </row>
    <row r="193" spans="2:8" x14ac:dyDescent="0.25">
      <c r="C193" s="82" t="s">
        <v>120</v>
      </c>
      <c r="D193" s="122">
        <f t="shared" si="7"/>
        <v>0.7</v>
      </c>
      <c r="E193" s="122">
        <f t="shared" si="7"/>
        <v>1.5959999999999999</v>
      </c>
      <c r="F193" s="122">
        <f t="shared" si="7"/>
        <v>0.7</v>
      </c>
      <c r="G193" s="122">
        <f t="shared" si="7"/>
        <v>0.7</v>
      </c>
      <c r="H193" s="77">
        <v>0.9</v>
      </c>
    </row>
    <row r="194" spans="2:8" x14ac:dyDescent="0.25">
      <c r="C194" s="82" t="s">
        <v>121</v>
      </c>
      <c r="D194" s="122">
        <f t="shared" si="7"/>
        <v>0.7</v>
      </c>
      <c r="E194" s="122">
        <f t="shared" si="7"/>
        <v>3.234</v>
      </c>
      <c r="F194" s="122">
        <f t="shared" si="7"/>
        <v>0.7</v>
      </c>
      <c r="G194" s="122">
        <f t="shared" si="7"/>
        <v>0.7</v>
      </c>
      <c r="H194" s="77">
        <v>0.9</v>
      </c>
    </row>
    <row r="195" spans="2:8" x14ac:dyDescent="0.25">
      <c r="C195" s="82" t="s">
        <v>122</v>
      </c>
      <c r="D195" s="122">
        <f t="shared" si="7"/>
        <v>0.7</v>
      </c>
      <c r="E195" s="122">
        <f t="shared" si="7"/>
        <v>7.3709999999999987</v>
      </c>
      <c r="F195" s="122">
        <f t="shared" si="7"/>
        <v>1.0289999999999999</v>
      </c>
      <c r="G195" s="122">
        <f t="shared" si="7"/>
        <v>1.7989999999999997</v>
      </c>
      <c r="H195" s="77">
        <v>0.9</v>
      </c>
    </row>
    <row r="196" spans="2:8" x14ac:dyDescent="0.25">
      <c r="B196" s="66" t="s">
        <v>82</v>
      </c>
      <c r="C196" s="82" t="s">
        <v>119</v>
      </c>
      <c r="D196" s="122">
        <f t="shared" ref="D196:G215" si="8">D86*0.7</f>
        <v>0.7</v>
      </c>
      <c r="E196" s="122">
        <f t="shared" si="8"/>
        <v>0.7</v>
      </c>
      <c r="F196" s="122">
        <f t="shared" si="8"/>
        <v>0.7</v>
      </c>
      <c r="G196" s="122">
        <f t="shared" si="8"/>
        <v>0.7</v>
      </c>
      <c r="H196" s="77">
        <v>0.9</v>
      </c>
    </row>
    <row r="197" spans="2:8" x14ac:dyDescent="0.25">
      <c r="C197" s="82" t="s">
        <v>120</v>
      </c>
      <c r="D197" s="122">
        <f t="shared" si="8"/>
        <v>0.7</v>
      </c>
      <c r="E197" s="122">
        <f t="shared" si="8"/>
        <v>1.1619999999999999</v>
      </c>
      <c r="F197" s="122">
        <f t="shared" si="8"/>
        <v>0.7</v>
      </c>
      <c r="G197" s="122">
        <f t="shared" si="8"/>
        <v>0.7</v>
      </c>
      <c r="H197" s="77">
        <v>0.9</v>
      </c>
    </row>
    <row r="198" spans="2:8" x14ac:dyDescent="0.25">
      <c r="C198" s="82" t="s">
        <v>121</v>
      </c>
      <c r="D198" s="122">
        <f t="shared" si="8"/>
        <v>0.7</v>
      </c>
      <c r="E198" s="122">
        <f t="shared" si="8"/>
        <v>1.75</v>
      </c>
      <c r="F198" s="122">
        <f t="shared" si="8"/>
        <v>0.7</v>
      </c>
      <c r="G198" s="122">
        <f t="shared" si="8"/>
        <v>0.7</v>
      </c>
      <c r="H198" s="77">
        <v>0.9</v>
      </c>
    </row>
    <row r="199" spans="2:8" x14ac:dyDescent="0.25">
      <c r="C199" s="82" t="s">
        <v>122</v>
      </c>
      <c r="D199" s="122">
        <f t="shared" si="8"/>
        <v>0.7</v>
      </c>
      <c r="E199" s="122">
        <f t="shared" si="8"/>
        <v>10.478999999999999</v>
      </c>
      <c r="F199" s="122">
        <f t="shared" si="8"/>
        <v>1.3439999999999999</v>
      </c>
      <c r="G199" s="122">
        <f t="shared" si="8"/>
        <v>1.3439999999999999</v>
      </c>
      <c r="H199" s="77">
        <v>0.9</v>
      </c>
    </row>
    <row r="200" spans="2:8" x14ac:dyDescent="0.25">
      <c r="B200" s="66" t="s">
        <v>84</v>
      </c>
      <c r="C200" s="82" t="s">
        <v>119</v>
      </c>
      <c r="D200" s="122">
        <f t="shared" si="8"/>
        <v>0.7</v>
      </c>
      <c r="E200" s="122">
        <f t="shared" si="8"/>
        <v>0.7</v>
      </c>
      <c r="F200" s="122">
        <f t="shared" si="8"/>
        <v>0.7</v>
      </c>
      <c r="G200" s="122">
        <f t="shared" si="8"/>
        <v>0.7</v>
      </c>
      <c r="H200" s="77">
        <v>0.9</v>
      </c>
    </row>
    <row r="201" spans="2:8" x14ac:dyDescent="0.25">
      <c r="C201" s="82" t="s">
        <v>120</v>
      </c>
      <c r="D201" s="122">
        <f t="shared" si="8"/>
        <v>0.7</v>
      </c>
      <c r="E201" s="122">
        <f t="shared" si="8"/>
        <v>1.036</v>
      </c>
      <c r="F201" s="122">
        <f t="shared" si="8"/>
        <v>0.7</v>
      </c>
      <c r="G201" s="122">
        <f t="shared" si="8"/>
        <v>0.7</v>
      </c>
      <c r="H201" s="77">
        <v>0.9</v>
      </c>
    </row>
    <row r="202" spans="2:8" x14ac:dyDescent="0.25">
      <c r="C202" s="82" t="s">
        <v>121</v>
      </c>
      <c r="D202" s="122">
        <f t="shared" si="8"/>
        <v>0.7</v>
      </c>
      <c r="E202" s="122">
        <f t="shared" si="8"/>
        <v>1.9879999999999998</v>
      </c>
      <c r="F202" s="122">
        <f t="shared" si="8"/>
        <v>0.7</v>
      </c>
      <c r="G202" s="122">
        <f t="shared" si="8"/>
        <v>0.7</v>
      </c>
      <c r="H202" s="77">
        <v>0.9</v>
      </c>
    </row>
    <row r="203" spans="2:8" x14ac:dyDescent="0.25">
      <c r="C203" s="82" t="s">
        <v>122</v>
      </c>
      <c r="D203" s="122">
        <f t="shared" si="8"/>
        <v>0.7</v>
      </c>
      <c r="E203" s="122">
        <f t="shared" si="8"/>
        <v>10.08</v>
      </c>
      <c r="F203" s="122">
        <f t="shared" si="8"/>
        <v>2.5829999999999997</v>
      </c>
      <c r="G203" s="122">
        <f t="shared" si="8"/>
        <v>2.5829999999999997</v>
      </c>
      <c r="H203" s="77">
        <v>0.9</v>
      </c>
    </row>
    <row r="204" spans="2:8" x14ac:dyDescent="0.25">
      <c r="B204" s="66" t="s">
        <v>83</v>
      </c>
      <c r="C204" s="82" t="s">
        <v>119</v>
      </c>
      <c r="D204" s="122">
        <f t="shared" si="8"/>
        <v>0.7</v>
      </c>
      <c r="E204" s="122">
        <f t="shared" si="8"/>
        <v>0.7</v>
      </c>
      <c r="F204" s="122">
        <f t="shared" si="8"/>
        <v>0.7</v>
      </c>
      <c r="G204" s="122">
        <f t="shared" si="8"/>
        <v>0.7</v>
      </c>
      <c r="H204" s="77">
        <v>0.9</v>
      </c>
    </row>
    <row r="205" spans="2:8" x14ac:dyDescent="0.25">
      <c r="C205" s="82" t="s">
        <v>120</v>
      </c>
      <c r="D205" s="122">
        <f t="shared" si="8"/>
        <v>0.7</v>
      </c>
      <c r="E205" s="122">
        <f t="shared" si="8"/>
        <v>1.036</v>
      </c>
      <c r="F205" s="122">
        <f t="shared" si="8"/>
        <v>0.7</v>
      </c>
      <c r="G205" s="122">
        <f t="shared" si="8"/>
        <v>0.7</v>
      </c>
      <c r="H205" s="77">
        <v>0.9</v>
      </c>
    </row>
    <row r="206" spans="2:8" x14ac:dyDescent="0.25">
      <c r="C206" s="82" t="s">
        <v>121</v>
      </c>
      <c r="D206" s="122">
        <f t="shared" si="8"/>
        <v>0.7</v>
      </c>
      <c r="E206" s="122">
        <f t="shared" si="8"/>
        <v>1.9879999999999998</v>
      </c>
      <c r="F206" s="122">
        <f t="shared" si="8"/>
        <v>0.7</v>
      </c>
      <c r="G206" s="122">
        <f t="shared" si="8"/>
        <v>0.7</v>
      </c>
      <c r="H206" s="77">
        <v>0.9</v>
      </c>
    </row>
    <row r="207" spans="2:8" x14ac:dyDescent="0.25">
      <c r="C207" s="82" t="s">
        <v>122</v>
      </c>
      <c r="D207" s="122">
        <f t="shared" si="8"/>
        <v>0.7</v>
      </c>
      <c r="E207" s="122">
        <f t="shared" si="8"/>
        <v>10.08</v>
      </c>
      <c r="F207" s="122">
        <f t="shared" si="8"/>
        <v>2.5829999999999997</v>
      </c>
      <c r="G207" s="122">
        <f t="shared" si="8"/>
        <v>2.5829999999999997</v>
      </c>
      <c r="H207" s="77">
        <v>0.9</v>
      </c>
    </row>
    <row r="208" spans="2:8" x14ac:dyDescent="0.25">
      <c r="B208" s="66" t="s">
        <v>86</v>
      </c>
      <c r="C208" s="82" t="s">
        <v>119</v>
      </c>
      <c r="D208" s="122">
        <f t="shared" si="8"/>
        <v>0.7</v>
      </c>
      <c r="E208" s="122">
        <f t="shared" si="8"/>
        <v>0.7</v>
      </c>
      <c r="F208" s="122">
        <f t="shared" si="8"/>
        <v>0.7</v>
      </c>
      <c r="G208" s="122">
        <f t="shared" si="8"/>
        <v>0.7</v>
      </c>
      <c r="H208" s="77">
        <v>0.9</v>
      </c>
    </row>
    <row r="209" spans="1:9" x14ac:dyDescent="0.25">
      <c r="C209" s="82" t="s">
        <v>120</v>
      </c>
      <c r="D209" s="122">
        <f t="shared" si="8"/>
        <v>0.7</v>
      </c>
      <c r="E209" s="122">
        <f t="shared" si="8"/>
        <v>1.036</v>
      </c>
      <c r="F209" s="122">
        <f t="shared" si="8"/>
        <v>0.7</v>
      </c>
      <c r="G209" s="122">
        <f t="shared" si="8"/>
        <v>0.7</v>
      </c>
      <c r="H209" s="77">
        <v>0.9</v>
      </c>
    </row>
    <row r="210" spans="1:9" x14ac:dyDescent="0.25">
      <c r="C210" s="82" t="s">
        <v>121</v>
      </c>
      <c r="D210" s="122">
        <f t="shared" si="8"/>
        <v>0.7</v>
      </c>
      <c r="E210" s="122">
        <f t="shared" si="8"/>
        <v>1.9879999999999998</v>
      </c>
      <c r="F210" s="122">
        <f t="shared" si="8"/>
        <v>0.7</v>
      </c>
      <c r="G210" s="122">
        <f t="shared" si="8"/>
        <v>0.7</v>
      </c>
      <c r="H210" s="77">
        <v>0.9</v>
      </c>
    </row>
    <row r="211" spans="1:9" x14ac:dyDescent="0.25">
      <c r="C211" s="82" t="s">
        <v>122</v>
      </c>
      <c r="D211" s="122">
        <f t="shared" si="8"/>
        <v>0.7</v>
      </c>
      <c r="E211" s="122">
        <f t="shared" si="8"/>
        <v>10.08</v>
      </c>
      <c r="F211" s="122">
        <f t="shared" si="8"/>
        <v>2.5829999999999997</v>
      </c>
      <c r="G211" s="122">
        <f t="shared" si="8"/>
        <v>2.5829999999999997</v>
      </c>
      <c r="H211" s="77">
        <v>0.9</v>
      </c>
    </row>
    <row r="213" spans="1:9" ht="13" customHeight="1" x14ac:dyDescent="0.3">
      <c r="A213" s="59" t="s">
        <v>281</v>
      </c>
      <c r="B213" s="69"/>
      <c r="C213" s="69"/>
      <c r="D213" s="69"/>
      <c r="E213" s="69"/>
      <c r="F213" s="69"/>
      <c r="G213" s="69"/>
      <c r="H213" s="69"/>
    </row>
    <row r="214" spans="1:9" ht="26" customHeight="1" x14ac:dyDescent="0.3">
      <c r="A214" s="77" t="s">
        <v>81</v>
      </c>
      <c r="B214" s="81" t="s">
        <v>122</v>
      </c>
      <c r="C214" s="79" t="s">
        <v>280</v>
      </c>
      <c r="D214" s="61" t="s">
        <v>67</v>
      </c>
      <c r="E214" s="61" t="s">
        <v>77</v>
      </c>
      <c r="F214" s="61" t="s">
        <v>78</v>
      </c>
      <c r="G214" s="61" t="s">
        <v>79</v>
      </c>
      <c r="H214" s="80" t="s">
        <v>80</v>
      </c>
    </row>
    <row r="215" spans="1:9" ht="13" customHeight="1" x14ac:dyDescent="0.3">
      <c r="A215" s="56"/>
      <c r="C215" s="82" t="s">
        <v>119</v>
      </c>
      <c r="D215" s="122">
        <f t="shared" ref="D215:G218" si="9">D105*0.7</f>
        <v>0.7</v>
      </c>
      <c r="E215" s="122">
        <f t="shared" si="9"/>
        <v>0.7</v>
      </c>
      <c r="F215" s="122">
        <f t="shared" si="9"/>
        <v>0.7</v>
      </c>
      <c r="G215" s="122">
        <f t="shared" si="9"/>
        <v>0.7</v>
      </c>
      <c r="H215" s="77">
        <v>0.9</v>
      </c>
    </row>
    <row r="216" spans="1:9" x14ac:dyDescent="0.25">
      <c r="C216" s="82" t="s">
        <v>120</v>
      </c>
      <c r="D216" s="122">
        <f t="shared" si="9"/>
        <v>0.8819999999999999</v>
      </c>
      <c r="E216" s="122">
        <f t="shared" si="9"/>
        <v>0.8819999999999999</v>
      </c>
      <c r="F216" s="122">
        <f t="shared" si="9"/>
        <v>0.7</v>
      </c>
      <c r="G216" s="122">
        <f t="shared" si="9"/>
        <v>0.7</v>
      </c>
      <c r="H216" s="77">
        <v>0.9</v>
      </c>
    </row>
    <row r="217" spans="1:9" x14ac:dyDescent="0.25">
      <c r="C217" s="82" t="s">
        <v>121</v>
      </c>
      <c r="D217" s="122">
        <f t="shared" si="9"/>
        <v>1.1759999999999999</v>
      </c>
      <c r="E217" s="122">
        <f t="shared" si="9"/>
        <v>1.1759999999999999</v>
      </c>
      <c r="F217" s="122">
        <f t="shared" si="9"/>
        <v>0.7</v>
      </c>
      <c r="G217" s="122">
        <f t="shared" si="9"/>
        <v>0.7</v>
      </c>
      <c r="H217" s="77">
        <v>0.9</v>
      </c>
    </row>
    <row r="218" spans="1:9" x14ac:dyDescent="0.25">
      <c r="C218" s="82" t="s">
        <v>122</v>
      </c>
      <c r="D218" s="122">
        <f t="shared" si="9"/>
        <v>1.8549999999999998</v>
      </c>
      <c r="E218" s="122">
        <f t="shared" si="9"/>
        <v>1.8549999999999998</v>
      </c>
      <c r="F218" s="122">
        <f t="shared" si="9"/>
        <v>1.4489999999999998</v>
      </c>
      <c r="G218" s="122">
        <f t="shared" si="9"/>
        <v>1.4489999999999998</v>
      </c>
      <c r="H218" s="77">
        <v>0.9</v>
      </c>
    </row>
    <row r="220" spans="1:9" s="91" customFormat="1" ht="13" customHeight="1" x14ac:dyDescent="0.3">
      <c r="A220" s="90" t="s">
        <v>239</v>
      </c>
      <c r="H220" s="90"/>
    </row>
    <row r="221" spans="1:9" ht="13" customHeight="1" x14ac:dyDescent="0.3">
      <c r="A221" s="59" t="s">
        <v>264</v>
      </c>
      <c r="B221" s="69"/>
      <c r="C221" s="69"/>
      <c r="D221" s="69"/>
      <c r="E221" s="69"/>
      <c r="F221" s="69"/>
      <c r="G221" s="69"/>
      <c r="H221" s="69"/>
      <c r="I221" s="69"/>
    </row>
    <row r="222" spans="1:9" ht="13" customHeight="1" x14ac:dyDescent="0.3">
      <c r="A222" s="77" t="s">
        <v>225</v>
      </c>
      <c r="B222" s="75" t="s">
        <v>265</v>
      </c>
      <c r="C222" s="75" t="s">
        <v>266</v>
      </c>
      <c r="D222" s="61" t="s">
        <v>67</v>
      </c>
      <c r="E222" s="61" t="s">
        <v>77</v>
      </c>
      <c r="F222" s="61" t="s">
        <v>78</v>
      </c>
      <c r="G222" s="61" t="s">
        <v>79</v>
      </c>
      <c r="H222" s="61" t="s">
        <v>80</v>
      </c>
      <c r="I222" s="76"/>
    </row>
    <row r="223" spans="1:9" ht="13" customHeight="1" x14ac:dyDescent="0.3">
      <c r="A223" s="56"/>
      <c r="B223" s="66" t="s">
        <v>81</v>
      </c>
      <c r="C223" s="82" t="s">
        <v>267</v>
      </c>
      <c r="D223" s="122">
        <f t="shared" ref="D223:H232" si="10">D3*1.2</f>
        <v>1.2</v>
      </c>
      <c r="E223" s="122">
        <f t="shared" si="10"/>
        <v>1.2</v>
      </c>
      <c r="F223" s="122">
        <f t="shared" si="10"/>
        <v>1.2</v>
      </c>
      <c r="G223" s="122">
        <f t="shared" si="10"/>
        <v>1.2</v>
      </c>
      <c r="H223" s="122">
        <f t="shared" si="10"/>
        <v>1.2</v>
      </c>
      <c r="I223" s="77"/>
    </row>
    <row r="224" spans="1:9" x14ac:dyDescent="0.25">
      <c r="C224" s="82" t="s">
        <v>268</v>
      </c>
      <c r="D224" s="122">
        <f t="shared" si="10"/>
        <v>1.2</v>
      </c>
      <c r="E224" s="122">
        <f t="shared" si="10"/>
        <v>2.004</v>
      </c>
      <c r="F224" s="122">
        <f t="shared" si="10"/>
        <v>2.004</v>
      </c>
      <c r="G224" s="122">
        <f t="shared" si="10"/>
        <v>2.004</v>
      </c>
      <c r="H224" s="122">
        <f t="shared" si="10"/>
        <v>2.004</v>
      </c>
      <c r="I224" s="77"/>
    </row>
    <row r="225" spans="2:9" x14ac:dyDescent="0.25">
      <c r="C225" s="82" t="s">
        <v>269</v>
      </c>
      <c r="D225" s="122">
        <f t="shared" si="10"/>
        <v>1.2</v>
      </c>
      <c r="E225" s="122">
        <f t="shared" si="10"/>
        <v>2.8559999999999999</v>
      </c>
      <c r="F225" s="122">
        <f t="shared" si="10"/>
        <v>2.8559999999999999</v>
      </c>
      <c r="G225" s="122">
        <f t="shared" si="10"/>
        <v>2.8559999999999999</v>
      </c>
      <c r="H225" s="122">
        <f t="shared" si="10"/>
        <v>2.8559999999999999</v>
      </c>
      <c r="I225" s="77"/>
    </row>
    <row r="226" spans="2:9" x14ac:dyDescent="0.25">
      <c r="C226" s="82" t="s">
        <v>270</v>
      </c>
      <c r="D226" s="122">
        <f t="shared" si="10"/>
        <v>1.2</v>
      </c>
      <c r="E226" s="122">
        <f t="shared" si="10"/>
        <v>7.5960000000000001</v>
      </c>
      <c r="F226" s="122">
        <f t="shared" si="10"/>
        <v>7.5960000000000001</v>
      </c>
      <c r="G226" s="122">
        <f t="shared" si="10"/>
        <v>7.5960000000000001</v>
      </c>
      <c r="H226" s="122">
        <f t="shared" si="10"/>
        <v>7.5960000000000001</v>
      </c>
      <c r="I226" s="77"/>
    </row>
    <row r="227" spans="2:9" x14ac:dyDescent="0.25">
      <c r="B227" s="66" t="s">
        <v>82</v>
      </c>
      <c r="C227" s="82" t="s">
        <v>267</v>
      </c>
      <c r="D227" s="122">
        <f t="shared" si="10"/>
        <v>1.2</v>
      </c>
      <c r="E227" s="122">
        <f t="shared" si="10"/>
        <v>1.2</v>
      </c>
      <c r="F227" s="122">
        <f t="shared" si="10"/>
        <v>1.2</v>
      </c>
      <c r="G227" s="122">
        <f t="shared" si="10"/>
        <v>1.2</v>
      </c>
      <c r="H227" s="122">
        <f t="shared" si="10"/>
        <v>1.2</v>
      </c>
      <c r="I227" s="77"/>
    </row>
    <row r="228" spans="2:9" x14ac:dyDescent="0.25">
      <c r="C228" s="82" t="s">
        <v>268</v>
      </c>
      <c r="D228" s="122">
        <f t="shared" si="10"/>
        <v>1.2</v>
      </c>
      <c r="E228" s="122">
        <f t="shared" si="10"/>
        <v>1.8599999999999999</v>
      </c>
      <c r="F228" s="122">
        <f t="shared" si="10"/>
        <v>1.8599999999999999</v>
      </c>
      <c r="G228" s="122">
        <f t="shared" si="10"/>
        <v>1.8599999999999999</v>
      </c>
      <c r="H228" s="122">
        <f t="shared" si="10"/>
        <v>1.8599999999999999</v>
      </c>
      <c r="I228" s="77"/>
    </row>
    <row r="229" spans="2:9" x14ac:dyDescent="0.25">
      <c r="C229" s="82" t="s">
        <v>269</v>
      </c>
      <c r="D229" s="122">
        <f t="shared" si="10"/>
        <v>1.2</v>
      </c>
      <c r="E229" s="122">
        <f t="shared" si="10"/>
        <v>2.6160000000000001</v>
      </c>
      <c r="F229" s="122">
        <f t="shared" si="10"/>
        <v>2.6160000000000001</v>
      </c>
      <c r="G229" s="122">
        <f t="shared" si="10"/>
        <v>2.6160000000000001</v>
      </c>
      <c r="H229" s="122">
        <f t="shared" si="10"/>
        <v>2.6160000000000001</v>
      </c>
      <c r="I229" s="77"/>
    </row>
    <row r="230" spans="2:9" x14ac:dyDescent="0.25">
      <c r="C230" s="82" t="s">
        <v>270</v>
      </c>
      <c r="D230" s="122">
        <f t="shared" si="10"/>
        <v>1.2</v>
      </c>
      <c r="E230" s="122">
        <f t="shared" si="10"/>
        <v>7.6679999999999993</v>
      </c>
      <c r="F230" s="122">
        <f t="shared" si="10"/>
        <v>7.6679999999999993</v>
      </c>
      <c r="G230" s="122">
        <f t="shared" si="10"/>
        <v>7.6679999999999993</v>
      </c>
      <c r="H230" s="122">
        <f t="shared" si="10"/>
        <v>7.6679999999999993</v>
      </c>
      <c r="I230" s="77"/>
    </row>
    <row r="231" spans="2:9" x14ac:dyDescent="0.25">
      <c r="B231" s="66" t="s">
        <v>84</v>
      </c>
      <c r="C231" s="82" t="s">
        <v>267</v>
      </c>
      <c r="D231" s="122">
        <f t="shared" si="10"/>
        <v>1.2</v>
      </c>
      <c r="E231" s="122">
        <f t="shared" si="10"/>
        <v>1.2</v>
      </c>
      <c r="F231" s="122">
        <f t="shared" si="10"/>
        <v>1.2</v>
      </c>
      <c r="G231" s="122">
        <f t="shared" si="10"/>
        <v>1.2</v>
      </c>
      <c r="H231" s="122">
        <f t="shared" si="10"/>
        <v>1.2</v>
      </c>
      <c r="I231" s="77"/>
    </row>
    <row r="232" spans="2:9" x14ac:dyDescent="0.25">
      <c r="C232" s="82" t="s">
        <v>268</v>
      </c>
      <c r="D232" s="122">
        <f t="shared" si="10"/>
        <v>1.2</v>
      </c>
      <c r="E232" s="122">
        <f t="shared" si="10"/>
        <v>1.2</v>
      </c>
      <c r="F232" s="122">
        <f t="shared" si="10"/>
        <v>1.2</v>
      </c>
      <c r="G232" s="122">
        <f t="shared" si="10"/>
        <v>1.2</v>
      </c>
      <c r="H232" s="122">
        <f t="shared" si="10"/>
        <v>1.2</v>
      </c>
      <c r="I232" s="77"/>
    </row>
    <row r="233" spans="2:9" x14ac:dyDescent="0.25">
      <c r="C233" s="82" t="s">
        <v>269</v>
      </c>
      <c r="D233" s="122">
        <f t="shared" ref="D233:H242" si="11">D13*1.2</f>
        <v>1.2</v>
      </c>
      <c r="E233" s="122">
        <f t="shared" si="11"/>
        <v>3.3479999999999999</v>
      </c>
      <c r="F233" s="122">
        <f t="shared" si="11"/>
        <v>3.3479999999999999</v>
      </c>
      <c r="G233" s="122">
        <f t="shared" si="11"/>
        <v>3.3479999999999999</v>
      </c>
      <c r="H233" s="122">
        <f t="shared" si="11"/>
        <v>3.3479999999999999</v>
      </c>
      <c r="I233" s="77"/>
    </row>
    <row r="234" spans="2:9" x14ac:dyDescent="0.25">
      <c r="C234" s="82" t="s">
        <v>270</v>
      </c>
      <c r="D234" s="122">
        <f t="shared" si="11"/>
        <v>1.2</v>
      </c>
      <c r="E234" s="122">
        <f t="shared" si="11"/>
        <v>7.2119999999999997</v>
      </c>
      <c r="F234" s="122">
        <f t="shared" si="11"/>
        <v>7.2119999999999997</v>
      </c>
      <c r="G234" s="122">
        <f t="shared" si="11"/>
        <v>7.2119999999999997</v>
      </c>
      <c r="H234" s="122">
        <f t="shared" si="11"/>
        <v>7.2119999999999997</v>
      </c>
      <c r="I234" s="77"/>
    </row>
    <row r="235" spans="2:9" x14ac:dyDescent="0.25">
      <c r="B235" s="66" t="s">
        <v>85</v>
      </c>
      <c r="C235" s="82" t="s">
        <v>267</v>
      </c>
      <c r="D235" s="122">
        <f t="shared" si="11"/>
        <v>1.2</v>
      </c>
      <c r="E235" s="122">
        <f t="shared" si="11"/>
        <v>1.2</v>
      </c>
      <c r="F235" s="122">
        <f t="shared" si="11"/>
        <v>1.2</v>
      </c>
      <c r="G235" s="122">
        <f t="shared" si="11"/>
        <v>1.2</v>
      </c>
      <c r="H235" s="122">
        <f t="shared" si="11"/>
        <v>1.2</v>
      </c>
      <c r="I235" s="77"/>
    </row>
    <row r="236" spans="2:9" x14ac:dyDescent="0.25">
      <c r="C236" s="82" t="s">
        <v>268</v>
      </c>
      <c r="D236" s="122">
        <f t="shared" si="11"/>
        <v>1.2</v>
      </c>
      <c r="E236" s="122">
        <f t="shared" si="11"/>
        <v>1.2</v>
      </c>
      <c r="F236" s="122">
        <f t="shared" si="11"/>
        <v>1.2</v>
      </c>
      <c r="G236" s="122">
        <f t="shared" si="11"/>
        <v>1.2</v>
      </c>
      <c r="H236" s="122">
        <f t="shared" si="11"/>
        <v>1.2</v>
      </c>
      <c r="I236" s="77"/>
    </row>
    <row r="237" spans="2:9" x14ac:dyDescent="0.25">
      <c r="C237" s="82" t="s">
        <v>269</v>
      </c>
      <c r="D237" s="122">
        <f t="shared" si="11"/>
        <v>1.2</v>
      </c>
      <c r="E237" s="122">
        <f t="shared" si="11"/>
        <v>1.2</v>
      </c>
      <c r="F237" s="122">
        <f t="shared" si="11"/>
        <v>1.2</v>
      </c>
      <c r="G237" s="122">
        <f t="shared" si="11"/>
        <v>1.2</v>
      </c>
      <c r="H237" s="122">
        <f t="shared" si="11"/>
        <v>1.2</v>
      </c>
      <c r="I237" s="77"/>
    </row>
    <row r="238" spans="2:9" x14ac:dyDescent="0.25">
      <c r="C238" s="82" t="s">
        <v>270</v>
      </c>
      <c r="D238" s="122">
        <f t="shared" si="11"/>
        <v>1.2</v>
      </c>
      <c r="E238" s="122">
        <f t="shared" si="11"/>
        <v>1.2</v>
      </c>
      <c r="F238" s="122">
        <f t="shared" si="11"/>
        <v>1.2</v>
      </c>
      <c r="G238" s="122">
        <f t="shared" si="11"/>
        <v>1.2</v>
      </c>
      <c r="H238" s="122">
        <f t="shared" si="11"/>
        <v>1.2</v>
      </c>
      <c r="I238" s="77"/>
    </row>
    <row r="239" spans="2:9" x14ac:dyDescent="0.25">
      <c r="B239" s="66" t="s">
        <v>83</v>
      </c>
      <c r="C239" s="82" t="s">
        <v>267</v>
      </c>
      <c r="D239" s="122">
        <f t="shared" si="11"/>
        <v>1.2</v>
      </c>
      <c r="E239" s="122">
        <f t="shared" si="11"/>
        <v>1.2</v>
      </c>
      <c r="F239" s="122">
        <f t="shared" si="11"/>
        <v>1.2</v>
      </c>
      <c r="G239" s="122">
        <f t="shared" si="11"/>
        <v>1.2</v>
      </c>
      <c r="H239" s="122">
        <f t="shared" si="11"/>
        <v>1.2</v>
      </c>
      <c r="I239" s="77"/>
    </row>
    <row r="240" spans="2:9" x14ac:dyDescent="0.25">
      <c r="C240" s="82" t="s">
        <v>268</v>
      </c>
      <c r="D240" s="122">
        <f t="shared" si="11"/>
        <v>1.2</v>
      </c>
      <c r="E240" s="122">
        <f t="shared" si="11"/>
        <v>1.2</v>
      </c>
      <c r="F240" s="122">
        <f t="shared" si="11"/>
        <v>1.2</v>
      </c>
      <c r="G240" s="122">
        <f t="shared" si="11"/>
        <v>1.2</v>
      </c>
      <c r="H240" s="122">
        <f t="shared" si="11"/>
        <v>1.2</v>
      </c>
      <c r="I240" s="77"/>
    </row>
    <row r="241" spans="1:9" x14ac:dyDescent="0.25">
      <c r="C241" s="82" t="s">
        <v>269</v>
      </c>
      <c r="D241" s="122">
        <f t="shared" si="11"/>
        <v>1.2</v>
      </c>
      <c r="E241" s="122">
        <f t="shared" si="11"/>
        <v>2.2320000000000002</v>
      </c>
      <c r="F241" s="122">
        <f t="shared" si="11"/>
        <v>2.2320000000000002</v>
      </c>
      <c r="G241" s="122">
        <f t="shared" si="11"/>
        <v>2.2320000000000002</v>
      </c>
      <c r="H241" s="122">
        <f t="shared" si="11"/>
        <v>2.2320000000000002</v>
      </c>
      <c r="I241" s="77"/>
    </row>
    <row r="242" spans="1:9" x14ac:dyDescent="0.25">
      <c r="C242" s="82" t="s">
        <v>270</v>
      </c>
      <c r="D242" s="122">
        <f t="shared" si="11"/>
        <v>1.2</v>
      </c>
      <c r="E242" s="122">
        <f t="shared" si="11"/>
        <v>3.6119999999999997</v>
      </c>
      <c r="F242" s="122">
        <f t="shared" si="11"/>
        <v>3.6119999999999997</v>
      </c>
      <c r="G242" s="122">
        <f t="shared" si="11"/>
        <v>3.6119999999999997</v>
      </c>
      <c r="H242" s="122">
        <f t="shared" si="11"/>
        <v>3.6119999999999997</v>
      </c>
      <c r="I242" s="77"/>
    </row>
    <row r="243" spans="1:9" x14ac:dyDescent="0.25">
      <c r="B243" s="66" t="s">
        <v>89</v>
      </c>
      <c r="C243" s="82" t="s">
        <v>267</v>
      </c>
      <c r="D243" s="122">
        <f t="shared" ref="D243:H252" si="12">D23*1.2</f>
        <v>1.2</v>
      </c>
      <c r="E243" s="122">
        <f t="shared" si="12"/>
        <v>1.2</v>
      </c>
      <c r="F243" s="122">
        <f t="shared" si="12"/>
        <v>1.2</v>
      </c>
      <c r="G243" s="122">
        <f t="shared" si="12"/>
        <v>1.2</v>
      </c>
      <c r="H243" s="122">
        <f t="shared" si="12"/>
        <v>1.2</v>
      </c>
      <c r="I243" s="77"/>
    </row>
    <row r="244" spans="1:9" x14ac:dyDescent="0.25">
      <c r="C244" s="82" t="s">
        <v>268</v>
      </c>
      <c r="D244" s="122">
        <f t="shared" si="12"/>
        <v>1.2</v>
      </c>
      <c r="E244" s="122">
        <f t="shared" si="12"/>
        <v>1.2</v>
      </c>
      <c r="F244" s="122">
        <f t="shared" si="12"/>
        <v>1.2</v>
      </c>
      <c r="G244" s="122">
        <f t="shared" si="12"/>
        <v>1.2</v>
      </c>
      <c r="H244" s="122">
        <f t="shared" si="12"/>
        <v>1.2</v>
      </c>
      <c r="I244" s="77"/>
    </row>
    <row r="245" spans="1:9" x14ac:dyDescent="0.25">
      <c r="C245" s="82" t="s">
        <v>269</v>
      </c>
      <c r="D245" s="122">
        <f t="shared" si="12"/>
        <v>1.2</v>
      </c>
      <c r="E245" s="122">
        <f t="shared" si="12"/>
        <v>2.2320000000000002</v>
      </c>
      <c r="F245" s="122">
        <f t="shared" si="12"/>
        <v>2.2320000000000002</v>
      </c>
      <c r="G245" s="122">
        <f t="shared" si="12"/>
        <v>2.2320000000000002</v>
      </c>
      <c r="H245" s="122">
        <f t="shared" si="12"/>
        <v>2.2320000000000002</v>
      </c>
      <c r="I245" s="77"/>
    </row>
    <row r="246" spans="1:9" x14ac:dyDescent="0.25">
      <c r="C246" s="82" t="s">
        <v>270</v>
      </c>
      <c r="D246" s="122">
        <f t="shared" si="12"/>
        <v>1.2</v>
      </c>
      <c r="E246" s="122">
        <f t="shared" si="12"/>
        <v>3.6119999999999997</v>
      </c>
      <c r="F246" s="122">
        <f t="shared" si="12"/>
        <v>3.6119999999999997</v>
      </c>
      <c r="G246" s="122">
        <f t="shared" si="12"/>
        <v>3.6119999999999997</v>
      </c>
      <c r="H246" s="122">
        <f t="shared" si="12"/>
        <v>3.6119999999999997</v>
      </c>
      <c r="I246" s="77"/>
    </row>
    <row r="248" spans="1:9" ht="13" customHeight="1" x14ac:dyDescent="0.3">
      <c r="A248" s="59" t="s">
        <v>271</v>
      </c>
      <c r="B248" s="69"/>
      <c r="C248" s="69"/>
      <c r="D248" s="69"/>
      <c r="E248" s="69"/>
      <c r="F248" s="69"/>
      <c r="G248" s="69"/>
      <c r="H248" s="69"/>
      <c r="I248" s="69"/>
    </row>
    <row r="249" spans="1:9" ht="13" customHeight="1" x14ac:dyDescent="0.3">
      <c r="A249" s="77" t="s">
        <v>272</v>
      </c>
      <c r="B249" s="56" t="s">
        <v>265</v>
      </c>
      <c r="C249" s="56" t="s">
        <v>273</v>
      </c>
      <c r="D249" s="61" t="s">
        <v>67</v>
      </c>
      <c r="E249" s="61" t="s">
        <v>77</v>
      </c>
      <c r="F249" s="61" t="s">
        <v>78</v>
      </c>
      <c r="G249" s="61" t="s">
        <v>79</v>
      </c>
      <c r="H249" s="61" t="s">
        <v>80</v>
      </c>
      <c r="I249" s="76"/>
    </row>
    <row r="250" spans="1:9" ht="13" customHeight="1" x14ac:dyDescent="0.3">
      <c r="A250" s="56"/>
      <c r="B250" s="66" t="s">
        <v>81</v>
      </c>
      <c r="C250" s="82" t="s">
        <v>267</v>
      </c>
      <c r="D250" s="122">
        <f t="shared" ref="D250:H259" si="13">D30*1.2</f>
        <v>1.2</v>
      </c>
      <c r="E250" s="122">
        <f t="shared" si="13"/>
        <v>1.2</v>
      </c>
      <c r="F250" s="122">
        <f t="shared" si="13"/>
        <v>1.2</v>
      </c>
      <c r="G250" s="122">
        <f t="shared" si="13"/>
        <v>1.2</v>
      </c>
      <c r="H250" s="122">
        <f t="shared" si="13"/>
        <v>1.2</v>
      </c>
      <c r="I250" s="78"/>
    </row>
    <row r="251" spans="1:9" x14ac:dyDescent="0.25">
      <c r="C251" s="82" t="s">
        <v>268</v>
      </c>
      <c r="D251" s="122">
        <f t="shared" si="13"/>
        <v>1.2</v>
      </c>
      <c r="E251" s="122">
        <f t="shared" si="13"/>
        <v>1.92</v>
      </c>
      <c r="F251" s="122">
        <f t="shared" si="13"/>
        <v>1.92</v>
      </c>
      <c r="G251" s="122">
        <f t="shared" si="13"/>
        <v>1.92</v>
      </c>
      <c r="H251" s="122">
        <f t="shared" si="13"/>
        <v>1.92</v>
      </c>
      <c r="I251" s="77"/>
    </row>
    <row r="252" spans="1:9" x14ac:dyDescent="0.25">
      <c r="C252" s="82" t="s">
        <v>204</v>
      </c>
      <c r="D252" s="122">
        <f t="shared" si="13"/>
        <v>1.2</v>
      </c>
      <c r="E252" s="122">
        <f t="shared" si="13"/>
        <v>4.0919999999999996</v>
      </c>
      <c r="F252" s="122">
        <f t="shared" si="13"/>
        <v>4.0919999999999996</v>
      </c>
      <c r="G252" s="122">
        <f t="shared" si="13"/>
        <v>4.0919999999999996</v>
      </c>
      <c r="H252" s="122">
        <f t="shared" si="13"/>
        <v>4.0919999999999996</v>
      </c>
      <c r="I252" s="77"/>
    </row>
    <row r="253" spans="1:9" x14ac:dyDescent="0.25">
      <c r="C253" s="82" t="s">
        <v>274</v>
      </c>
      <c r="D253" s="122">
        <f t="shared" si="13"/>
        <v>1.2</v>
      </c>
      <c r="E253" s="122">
        <f t="shared" si="13"/>
        <v>14.795999999999999</v>
      </c>
      <c r="F253" s="122">
        <f t="shared" si="13"/>
        <v>14.795999999999999</v>
      </c>
      <c r="G253" s="122">
        <f t="shared" si="13"/>
        <v>14.795999999999999</v>
      </c>
      <c r="H253" s="122">
        <f t="shared" si="13"/>
        <v>14.795999999999999</v>
      </c>
      <c r="I253" s="77"/>
    </row>
    <row r="254" spans="1:9" x14ac:dyDescent="0.25">
      <c r="B254" s="66" t="s">
        <v>82</v>
      </c>
      <c r="C254" s="82" t="s">
        <v>267</v>
      </c>
      <c r="D254" s="122">
        <f t="shared" si="13"/>
        <v>1.2</v>
      </c>
      <c r="E254" s="122">
        <f t="shared" si="13"/>
        <v>1.2</v>
      </c>
      <c r="F254" s="122">
        <f t="shared" si="13"/>
        <v>1.2</v>
      </c>
      <c r="G254" s="122">
        <f t="shared" si="13"/>
        <v>1.2</v>
      </c>
      <c r="H254" s="122">
        <f t="shared" si="13"/>
        <v>1.2</v>
      </c>
      <c r="I254" s="77"/>
    </row>
    <row r="255" spans="1:9" x14ac:dyDescent="0.25">
      <c r="C255" s="82" t="s">
        <v>268</v>
      </c>
      <c r="D255" s="122">
        <f t="shared" si="13"/>
        <v>1.2</v>
      </c>
      <c r="E255" s="122">
        <f t="shared" si="13"/>
        <v>2.3039999999999998</v>
      </c>
      <c r="F255" s="122">
        <f t="shared" si="13"/>
        <v>2.3039999999999998</v>
      </c>
      <c r="G255" s="122">
        <f t="shared" si="13"/>
        <v>2.3039999999999998</v>
      </c>
      <c r="H255" s="122">
        <f t="shared" si="13"/>
        <v>2.3039999999999998</v>
      </c>
      <c r="I255" s="77"/>
    </row>
    <row r="256" spans="1:9" x14ac:dyDescent="0.25">
      <c r="C256" s="82" t="s">
        <v>204</v>
      </c>
      <c r="D256" s="122">
        <f t="shared" si="13"/>
        <v>1.2</v>
      </c>
      <c r="E256" s="122">
        <f t="shared" si="13"/>
        <v>5.5919999999999996</v>
      </c>
      <c r="F256" s="122">
        <f t="shared" si="13"/>
        <v>5.5919999999999996</v>
      </c>
      <c r="G256" s="122">
        <f t="shared" si="13"/>
        <v>5.5919999999999996</v>
      </c>
      <c r="H256" s="122">
        <f t="shared" si="13"/>
        <v>5.5919999999999996</v>
      </c>
      <c r="I256" s="77"/>
    </row>
    <row r="257" spans="2:9" x14ac:dyDescent="0.25">
      <c r="C257" s="82" t="s">
        <v>274</v>
      </c>
      <c r="D257" s="122">
        <f t="shared" si="13"/>
        <v>1.2</v>
      </c>
      <c r="E257" s="122">
        <f t="shared" si="13"/>
        <v>11.616</v>
      </c>
      <c r="F257" s="122">
        <f t="shared" si="13"/>
        <v>11.616</v>
      </c>
      <c r="G257" s="122">
        <f t="shared" si="13"/>
        <v>11.616</v>
      </c>
      <c r="H257" s="122">
        <f t="shared" si="13"/>
        <v>11.616</v>
      </c>
      <c r="I257" s="77"/>
    </row>
    <row r="258" spans="2:9" x14ac:dyDescent="0.25">
      <c r="B258" s="66" t="s">
        <v>84</v>
      </c>
      <c r="C258" s="82" t="s">
        <v>267</v>
      </c>
      <c r="D258" s="122">
        <f t="shared" si="13"/>
        <v>1.2</v>
      </c>
      <c r="E258" s="122">
        <f t="shared" si="13"/>
        <v>1.2</v>
      </c>
      <c r="F258" s="122">
        <f t="shared" si="13"/>
        <v>1.2</v>
      </c>
      <c r="G258" s="122">
        <f t="shared" si="13"/>
        <v>1.2</v>
      </c>
      <c r="H258" s="122">
        <f t="shared" si="13"/>
        <v>1.2</v>
      </c>
      <c r="I258" s="77"/>
    </row>
    <row r="259" spans="2:9" x14ac:dyDescent="0.25">
      <c r="C259" s="82" t="s">
        <v>268</v>
      </c>
      <c r="D259" s="122">
        <f t="shared" si="13"/>
        <v>1.2</v>
      </c>
      <c r="E259" s="122">
        <f t="shared" si="13"/>
        <v>1.2</v>
      </c>
      <c r="F259" s="122">
        <f t="shared" si="13"/>
        <v>1.2</v>
      </c>
      <c r="G259" s="122">
        <f t="shared" si="13"/>
        <v>1.2</v>
      </c>
      <c r="H259" s="122">
        <f t="shared" si="13"/>
        <v>1.2</v>
      </c>
      <c r="I259" s="77"/>
    </row>
    <row r="260" spans="2:9" x14ac:dyDescent="0.25">
      <c r="C260" s="82" t="s">
        <v>204</v>
      </c>
      <c r="D260" s="122">
        <f t="shared" ref="D260:H269" si="14">D40*1.2</f>
        <v>1.2</v>
      </c>
      <c r="E260" s="122">
        <f t="shared" si="14"/>
        <v>3.0960000000000001</v>
      </c>
      <c r="F260" s="122">
        <f t="shared" si="14"/>
        <v>3.0960000000000001</v>
      </c>
      <c r="G260" s="122">
        <f t="shared" si="14"/>
        <v>3.0960000000000001</v>
      </c>
      <c r="H260" s="122">
        <f t="shared" si="14"/>
        <v>3.0960000000000001</v>
      </c>
      <c r="I260" s="77"/>
    </row>
    <row r="261" spans="2:9" x14ac:dyDescent="0.25">
      <c r="C261" s="82" t="s">
        <v>274</v>
      </c>
      <c r="D261" s="122">
        <f t="shared" si="14"/>
        <v>1.2</v>
      </c>
      <c r="E261" s="122">
        <f t="shared" si="14"/>
        <v>11.556000000000001</v>
      </c>
      <c r="F261" s="122">
        <f t="shared" si="14"/>
        <v>11.556000000000001</v>
      </c>
      <c r="G261" s="122">
        <f t="shared" si="14"/>
        <v>11.556000000000001</v>
      </c>
      <c r="H261" s="122">
        <f t="shared" si="14"/>
        <v>11.556000000000001</v>
      </c>
      <c r="I261" s="77"/>
    </row>
    <row r="262" spans="2:9" x14ac:dyDescent="0.25">
      <c r="B262" s="66" t="s">
        <v>85</v>
      </c>
      <c r="C262" s="82" t="s">
        <v>267</v>
      </c>
      <c r="D262" s="122">
        <f t="shared" si="14"/>
        <v>1.2</v>
      </c>
      <c r="E262" s="122">
        <f t="shared" si="14"/>
        <v>1.2</v>
      </c>
      <c r="F262" s="122">
        <f t="shared" si="14"/>
        <v>1.2</v>
      </c>
      <c r="G262" s="122">
        <f t="shared" si="14"/>
        <v>1.2</v>
      </c>
      <c r="H262" s="122">
        <f t="shared" si="14"/>
        <v>1.2</v>
      </c>
      <c r="I262" s="77"/>
    </row>
    <row r="263" spans="2:9" x14ac:dyDescent="0.25">
      <c r="C263" s="82" t="s">
        <v>268</v>
      </c>
      <c r="D263" s="122">
        <f t="shared" si="14"/>
        <v>1.2</v>
      </c>
      <c r="E263" s="122">
        <f t="shared" si="14"/>
        <v>1.2</v>
      </c>
      <c r="F263" s="122">
        <f t="shared" si="14"/>
        <v>1.2</v>
      </c>
      <c r="G263" s="122">
        <f t="shared" si="14"/>
        <v>1.2</v>
      </c>
      <c r="H263" s="122">
        <f t="shared" si="14"/>
        <v>1.2</v>
      </c>
      <c r="I263" s="77"/>
    </row>
    <row r="264" spans="2:9" x14ac:dyDescent="0.25">
      <c r="C264" s="82" t="s">
        <v>204</v>
      </c>
      <c r="D264" s="122">
        <f t="shared" si="14"/>
        <v>1.2</v>
      </c>
      <c r="E264" s="122">
        <f t="shared" si="14"/>
        <v>1.2</v>
      </c>
      <c r="F264" s="122">
        <f t="shared" si="14"/>
        <v>1.2</v>
      </c>
      <c r="G264" s="122">
        <f t="shared" si="14"/>
        <v>1.2</v>
      </c>
      <c r="H264" s="122">
        <f t="shared" si="14"/>
        <v>1.2</v>
      </c>
      <c r="I264" s="77"/>
    </row>
    <row r="265" spans="2:9" x14ac:dyDescent="0.25">
      <c r="C265" s="82" t="s">
        <v>274</v>
      </c>
      <c r="D265" s="122">
        <f t="shared" si="14"/>
        <v>1.2</v>
      </c>
      <c r="E265" s="122">
        <f t="shared" si="14"/>
        <v>1.2</v>
      </c>
      <c r="F265" s="122">
        <f t="shared" si="14"/>
        <v>1.2</v>
      </c>
      <c r="G265" s="122">
        <f t="shared" si="14"/>
        <v>1.2</v>
      </c>
      <c r="H265" s="122">
        <f t="shared" si="14"/>
        <v>1.2</v>
      </c>
      <c r="I265" s="77"/>
    </row>
    <row r="266" spans="2:9" x14ac:dyDescent="0.25">
      <c r="B266" s="66" t="s">
        <v>83</v>
      </c>
      <c r="C266" s="82" t="s">
        <v>267</v>
      </c>
      <c r="D266" s="122">
        <f t="shared" si="14"/>
        <v>1.2</v>
      </c>
      <c r="E266" s="122">
        <f t="shared" si="14"/>
        <v>1.2</v>
      </c>
      <c r="F266" s="122">
        <f t="shared" si="14"/>
        <v>1.2</v>
      </c>
      <c r="G266" s="122">
        <f t="shared" si="14"/>
        <v>1.2</v>
      </c>
      <c r="H266" s="122">
        <f t="shared" si="14"/>
        <v>1.2</v>
      </c>
      <c r="I266" s="77"/>
    </row>
    <row r="267" spans="2:9" x14ac:dyDescent="0.25">
      <c r="C267" s="82" t="s">
        <v>268</v>
      </c>
      <c r="D267" s="122">
        <f t="shared" si="14"/>
        <v>1.2</v>
      </c>
      <c r="E267" s="122">
        <f t="shared" si="14"/>
        <v>1.9799999999999998</v>
      </c>
      <c r="F267" s="122">
        <f t="shared" si="14"/>
        <v>1.9799999999999998</v>
      </c>
      <c r="G267" s="122">
        <f t="shared" si="14"/>
        <v>1.9799999999999998</v>
      </c>
      <c r="H267" s="122">
        <f t="shared" si="14"/>
        <v>1.9799999999999998</v>
      </c>
      <c r="I267" s="77"/>
    </row>
    <row r="268" spans="2:9" x14ac:dyDescent="0.25">
      <c r="C268" s="82" t="s">
        <v>204</v>
      </c>
      <c r="D268" s="122">
        <f t="shared" si="14"/>
        <v>1.2</v>
      </c>
      <c r="E268" s="122">
        <f t="shared" si="14"/>
        <v>3.2759999999999998</v>
      </c>
      <c r="F268" s="122">
        <f t="shared" si="14"/>
        <v>3.2759999999999998</v>
      </c>
      <c r="G268" s="122">
        <f t="shared" si="14"/>
        <v>3.2759999999999998</v>
      </c>
      <c r="H268" s="122">
        <f t="shared" si="14"/>
        <v>3.2759999999999998</v>
      </c>
      <c r="I268" s="77"/>
    </row>
    <row r="269" spans="2:9" x14ac:dyDescent="0.25">
      <c r="C269" s="82" t="s">
        <v>274</v>
      </c>
      <c r="D269" s="122">
        <f t="shared" si="14"/>
        <v>1.2</v>
      </c>
      <c r="E269" s="122">
        <f t="shared" si="14"/>
        <v>13.452</v>
      </c>
      <c r="F269" s="122">
        <f t="shared" si="14"/>
        <v>13.452</v>
      </c>
      <c r="G269" s="122">
        <f t="shared" si="14"/>
        <v>13.452</v>
      </c>
      <c r="H269" s="122">
        <f t="shared" si="14"/>
        <v>13.452</v>
      </c>
      <c r="I269" s="77"/>
    </row>
    <row r="270" spans="2:9" x14ac:dyDescent="0.25">
      <c r="B270" s="66" t="s">
        <v>89</v>
      </c>
      <c r="C270" s="82" t="s">
        <v>267</v>
      </c>
      <c r="D270" s="122">
        <f t="shared" ref="D270:H279" si="15">D50*1.2</f>
        <v>1.2</v>
      </c>
      <c r="E270" s="122">
        <f t="shared" si="15"/>
        <v>1.2</v>
      </c>
      <c r="F270" s="122">
        <f t="shared" si="15"/>
        <v>1.2</v>
      </c>
      <c r="G270" s="122">
        <f t="shared" si="15"/>
        <v>1.2</v>
      </c>
      <c r="H270" s="122">
        <f t="shared" si="15"/>
        <v>1.2</v>
      </c>
      <c r="I270" s="77"/>
    </row>
    <row r="271" spans="2:9" x14ac:dyDescent="0.25">
      <c r="C271" s="82" t="s">
        <v>268</v>
      </c>
      <c r="D271" s="122">
        <f t="shared" si="15"/>
        <v>1.2</v>
      </c>
      <c r="E271" s="122">
        <f t="shared" si="15"/>
        <v>1.9799999999999998</v>
      </c>
      <c r="F271" s="122">
        <f t="shared" si="15"/>
        <v>1.9799999999999998</v>
      </c>
      <c r="G271" s="122">
        <f t="shared" si="15"/>
        <v>1.9799999999999998</v>
      </c>
      <c r="H271" s="122">
        <f t="shared" si="15"/>
        <v>1.9799999999999998</v>
      </c>
      <c r="I271" s="77"/>
    </row>
    <row r="272" spans="2:9" x14ac:dyDescent="0.25">
      <c r="C272" s="82" t="s">
        <v>204</v>
      </c>
      <c r="D272" s="122">
        <f t="shared" si="15"/>
        <v>1.2</v>
      </c>
      <c r="E272" s="122">
        <f t="shared" si="15"/>
        <v>3.2759999999999998</v>
      </c>
      <c r="F272" s="122">
        <f t="shared" si="15"/>
        <v>3.2759999999999998</v>
      </c>
      <c r="G272" s="122">
        <f t="shared" si="15"/>
        <v>3.2759999999999998</v>
      </c>
      <c r="H272" s="122">
        <f t="shared" si="15"/>
        <v>3.2759999999999998</v>
      </c>
      <c r="I272" s="77"/>
    </row>
    <row r="273" spans="1:9" x14ac:dyDescent="0.25">
      <c r="C273" s="82" t="s">
        <v>274</v>
      </c>
      <c r="D273" s="122">
        <f t="shared" si="15"/>
        <v>1.2</v>
      </c>
      <c r="E273" s="122">
        <f t="shared" si="15"/>
        <v>13.452</v>
      </c>
      <c r="F273" s="122">
        <f t="shared" si="15"/>
        <v>13.452</v>
      </c>
      <c r="G273" s="122">
        <f t="shared" si="15"/>
        <v>13.452</v>
      </c>
      <c r="H273" s="122">
        <f t="shared" si="15"/>
        <v>13.452</v>
      </c>
      <c r="I273" s="77"/>
    </row>
    <row r="274" spans="1:9" x14ac:dyDescent="0.25">
      <c r="C274" s="82"/>
      <c r="D274" s="82"/>
    </row>
    <row r="275" spans="1:9" ht="13" customHeight="1" x14ac:dyDescent="0.3">
      <c r="A275" s="59" t="s">
        <v>275</v>
      </c>
      <c r="B275" s="69"/>
      <c r="C275" s="69"/>
      <c r="D275" s="69"/>
      <c r="E275" s="69"/>
      <c r="F275" s="69"/>
      <c r="G275" s="69"/>
      <c r="H275" s="69"/>
      <c r="I275" s="69"/>
    </row>
    <row r="276" spans="1:9" ht="13" customHeight="1" x14ac:dyDescent="0.3">
      <c r="A276" s="77" t="s">
        <v>111</v>
      </c>
      <c r="B276" s="56" t="s">
        <v>265</v>
      </c>
      <c r="C276" s="79" t="s">
        <v>276</v>
      </c>
      <c r="D276" s="61" t="s">
        <v>112</v>
      </c>
      <c r="E276" s="61" t="s">
        <v>113</v>
      </c>
      <c r="F276" s="61" t="s">
        <v>114</v>
      </c>
      <c r="G276" s="61" t="s">
        <v>115</v>
      </c>
      <c r="H276" s="76"/>
    </row>
    <row r="277" spans="1:9" ht="13" customHeight="1" x14ac:dyDescent="0.3">
      <c r="A277" s="56"/>
      <c r="B277" s="66" t="s">
        <v>91</v>
      </c>
      <c r="C277" s="82" t="s">
        <v>277</v>
      </c>
      <c r="D277" s="122">
        <f t="shared" ref="D277:G282" si="16">D57*1.2</f>
        <v>1.2</v>
      </c>
      <c r="E277" s="122">
        <f t="shared" si="16"/>
        <v>1.2</v>
      </c>
      <c r="F277" s="122">
        <f t="shared" si="16"/>
        <v>1.2</v>
      </c>
      <c r="G277" s="122">
        <f t="shared" si="16"/>
        <v>1.2</v>
      </c>
      <c r="H277" s="77"/>
    </row>
    <row r="278" spans="1:9" x14ac:dyDescent="0.25">
      <c r="C278" s="82" t="s">
        <v>278</v>
      </c>
      <c r="D278" s="122">
        <f t="shared" si="16"/>
        <v>12.81</v>
      </c>
      <c r="E278" s="122">
        <f t="shared" si="16"/>
        <v>12.81</v>
      </c>
      <c r="F278" s="122">
        <f t="shared" si="16"/>
        <v>12.81</v>
      </c>
      <c r="G278" s="122">
        <f t="shared" si="16"/>
        <v>12.81</v>
      </c>
      <c r="H278" s="77"/>
    </row>
    <row r="279" spans="1:9" x14ac:dyDescent="0.25">
      <c r="B279" s="66" t="s">
        <v>92</v>
      </c>
      <c r="C279" s="82" t="s">
        <v>277</v>
      </c>
      <c r="D279" s="122">
        <f t="shared" si="16"/>
        <v>1.2</v>
      </c>
      <c r="E279" s="122">
        <f t="shared" si="16"/>
        <v>1.2</v>
      </c>
      <c r="F279" s="122">
        <f t="shared" si="16"/>
        <v>1.2</v>
      </c>
      <c r="G279" s="122">
        <f t="shared" si="16"/>
        <v>1.2</v>
      </c>
      <c r="H279" s="77"/>
    </row>
    <row r="280" spans="1:9" x14ac:dyDescent="0.25">
      <c r="C280" s="82" t="s">
        <v>278</v>
      </c>
      <c r="D280" s="122">
        <f t="shared" si="16"/>
        <v>12.81</v>
      </c>
      <c r="E280" s="122">
        <f t="shared" si="16"/>
        <v>12.81</v>
      </c>
      <c r="F280" s="122">
        <f t="shared" si="16"/>
        <v>12.81</v>
      </c>
      <c r="G280" s="122">
        <f t="shared" si="16"/>
        <v>12.81</v>
      </c>
      <c r="H280" s="77"/>
    </row>
    <row r="281" spans="1:9" x14ac:dyDescent="0.25">
      <c r="B281" s="66" t="s">
        <v>93</v>
      </c>
      <c r="C281" s="82" t="s">
        <v>277</v>
      </c>
      <c r="D281" s="122">
        <f t="shared" si="16"/>
        <v>1.2</v>
      </c>
      <c r="E281" s="122">
        <f t="shared" si="16"/>
        <v>1.2</v>
      </c>
      <c r="F281" s="122">
        <f t="shared" si="16"/>
        <v>1.2</v>
      </c>
      <c r="G281" s="122">
        <f t="shared" si="16"/>
        <v>1.2</v>
      </c>
      <c r="H281" s="77"/>
    </row>
    <row r="282" spans="1:9" x14ac:dyDescent="0.25">
      <c r="C282" s="82" t="s">
        <v>278</v>
      </c>
      <c r="D282" s="122">
        <f t="shared" si="16"/>
        <v>12.81</v>
      </c>
      <c r="E282" s="122">
        <f t="shared" si="16"/>
        <v>12.81</v>
      </c>
      <c r="F282" s="122">
        <f t="shared" si="16"/>
        <v>12.81</v>
      </c>
      <c r="G282" s="122">
        <f t="shared" si="16"/>
        <v>12.81</v>
      </c>
      <c r="H282" s="77"/>
    </row>
    <row r="283" spans="1:9" x14ac:dyDescent="0.25">
      <c r="C283" s="82"/>
      <c r="D283" s="82"/>
    </row>
    <row r="284" spans="1:9" ht="13" customHeight="1" x14ac:dyDescent="0.3">
      <c r="A284" s="59" t="s">
        <v>279</v>
      </c>
      <c r="B284" s="69"/>
      <c r="C284" s="69"/>
      <c r="D284" s="69"/>
      <c r="E284" s="69"/>
      <c r="F284" s="69"/>
      <c r="G284" s="69"/>
      <c r="H284" s="69"/>
      <c r="I284" s="69"/>
    </row>
    <row r="285" spans="1:9" ht="26" customHeight="1" x14ac:dyDescent="0.3">
      <c r="A285" s="77" t="s">
        <v>118</v>
      </c>
      <c r="B285" s="56" t="s">
        <v>265</v>
      </c>
      <c r="C285" s="79" t="s">
        <v>280</v>
      </c>
      <c r="D285" s="61" t="s">
        <v>67</v>
      </c>
      <c r="E285" s="61" t="s">
        <v>77</v>
      </c>
      <c r="F285" s="61" t="s">
        <v>78</v>
      </c>
      <c r="G285" s="61" t="s">
        <v>79</v>
      </c>
      <c r="H285" s="80" t="s">
        <v>80</v>
      </c>
      <c r="I285" s="76"/>
    </row>
    <row r="286" spans="1:9" ht="13" customHeight="1" x14ac:dyDescent="0.3">
      <c r="A286" s="81"/>
      <c r="B286" s="66" t="s">
        <v>68</v>
      </c>
      <c r="C286" s="82" t="s">
        <v>119</v>
      </c>
      <c r="D286" s="122">
        <f t="shared" ref="D286:G305" si="17">D66*1.2</f>
        <v>1.2</v>
      </c>
      <c r="E286" s="122">
        <f t="shared" si="17"/>
        <v>1.2</v>
      </c>
      <c r="F286" s="122">
        <f t="shared" si="17"/>
        <v>1.2</v>
      </c>
      <c r="G286" s="122">
        <f t="shared" si="17"/>
        <v>1.2</v>
      </c>
      <c r="H286" s="77">
        <v>1.05</v>
      </c>
      <c r="I286" s="77"/>
    </row>
    <row r="287" spans="1:9" x14ac:dyDescent="0.25">
      <c r="C287" s="82" t="s">
        <v>120</v>
      </c>
      <c r="D287" s="122">
        <f t="shared" si="17"/>
        <v>1.62</v>
      </c>
      <c r="E287" s="122">
        <f t="shared" si="17"/>
        <v>1.2</v>
      </c>
      <c r="F287" s="122">
        <f t="shared" si="17"/>
        <v>1.2</v>
      </c>
      <c r="G287" s="122">
        <f t="shared" si="17"/>
        <v>1.2</v>
      </c>
      <c r="H287" s="77">
        <v>1.05</v>
      </c>
      <c r="I287" s="77"/>
    </row>
    <row r="288" spans="1:9" x14ac:dyDescent="0.25">
      <c r="C288" s="82" t="s">
        <v>121</v>
      </c>
      <c r="D288" s="122">
        <f t="shared" si="17"/>
        <v>1.62</v>
      </c>
      <c r="E288" s="122">
        <f t="shared" si="17"/>
        <v>1.2</v>
      </c>
      <c r="F288" s="122">
        <f t="shared" si="17"/>
        <v>1.2</v>
      </c>
      <c r="G288" s="122">
        <f t="shared" si="17"/>
        <v>1.2</v>
      </c>
      <c r="H288" s="77">
        <v>1.05</v>
      </c>
      <c r="I288" s="77"/>
    </row>
    <row r="289" spans="2:9" x14ac:dyDescent="0.25">
      <c r="C289" s="82" t="s">
        <v>122</v>
      </c>
      <c r="D289" s="122">
        <f t="shared" si="17"/>
        <v>6.48</v>
      </c>
      <c r="E289" s="122">
        <f t="shared" si="17"/>
        <v>1.2</v>
      </c>
      <c r="F289" s="122">
        <f t="shared" si="17"/>
        <v>1.2</v>
      </c>
      <c r="G289" s="122">
        <f t="shared" si="17"/>
        <v>1.2</v>
      </c>
      <c r="H289" s="77">
        <v>1.05</v>
      </c>
      <c r="I289" s="77"/>
    </row>
    <row r="290" spans="2:9" x14ac:dyDescent="0.25">
      <c r="B290" s="66" t="s">
        <v>69</v>
      </c>
      <c r="C290" s="82" t="s">
        <v>119</v>
      </c>
      <c r="D290" s="122">
        <f t="shared" si="17"/>
        <v>1.2</v>
      </c>
      <c r="E290" s="122">
        <f t="shared" si="17"/>
        <v>1.2</v>
      </c>
      <c r="F290" s="122">
        <f t="shared" si="17"/>
        <v>1.2</v>
      </c>
      <c r="G290" s="122">
        <f t="shared" si="17"/>
        <v>1.2</v>
      </c>
      <c r="H290" s="77">
        <v>1.05</v>
      </c>
      <c r="I290" s="77"/>
    </row>
    <row r="291" spans="2:9" x14ac:dyDescent="0.25">
      <c r="C291" s="82" t="s">
        <v>120</v>
      </c>
      <c r="D291" s="122">
        <f t="shared" si="17"/>
        <v>1.62</v>
      </c>
      <c r="E291" s="122">
        <f t="shared" si="17"/>
        <v>1.2</v>
      </c>
      <c r="F291" s="122">
        <f t="shared" si="17"/>
        <v>1.2</v>
      </c>
      <c r="G291" s="122">
        <f t="shared" si="17"/>
        <v>1.2</v>
      </c>
      <c r="H291" s="77">
        <v>1.05</v>
      </c>
      <c r="I291" s="77"/>
    </row>
    <row r="292" spans="2:9" x14ac:dyDescent="0.25">
      <c r="C292" s="82" t="s">
        <v>121</v>
      </c>
      <c r="D292" s="122">
        <f t="shared" si="17"/>
        <v>1.62</v>
      </c>
      <c r="E292" s="122">
        <f t="shared" si="17"/>
        <v>1.2</v>
      </c>
      <c r="F292" s="122">
        <f t="shared" si="17"/>
        <v>1.2</v>
      </c>
      <c r="G292" s="122">
        <f t="shared" si="17"/>
        <v>1.2</v>
      </c>
      <c r="H292" s="77">
        <v>1.05</v>
      </c>
      <c r="I292" s="77"/>
    </row>
    <row r="293" spans="2:9" x14ac:dyDescent="0.25">
      <c r="C293" s="82" t="s">
        <v>122</v>
      </c>
      <c r="D293" s="122">
        <f t="shared" si="17"/>
        <v>6.48</v>
      </c>
      <c r="E293" s="122">
        <f t="shared" si="17"/>
        <v>1.2</v>
      </c>
      <c r="F293" s="122">
        <f t="shared" si="17"/>
        <v>1.2</v>
      </c>
      <c r="G293" s="122">
        <f t="shared" si="17"/>
        <v>1.2</v>
      </c>
      <c r="H293" s="77">
        <v>1.05</v>
      </c>
      <c r="I293" s="77"/>
    </row>
    <row r="294" spans="2:9" x14ac:dyDescent="0.25">
      <c r="B294" s="66" t="s">
        <v>70</v>
      </c>
      <c r="C294" s="82" t="s">
        <v>119</v>
      </c>
      <c r="D294" s="122">
        <f t="shared" si="17"/>
        <v>1.2</v>
      </c>
      <c r="E294" s="122">
        <f t="shared" si="17"/>
        <v>1.2</v>
      </c>
      <c r="F294" s="122">
        <f t="shared" si="17"/>
        <v>1.2</v>
      </c>
      <c r="G294" s="122">
        <f t="shared" si="17"/>
        <v>1.2</v>
      </c>
      <c r="H294" s="77">
        <v>1.05</v>
      </c>
      <c r="I294" s="77"/>
    </row>
    <row r="295" spans="2:9" x14ac:dyDescent="0.25">
      <c r="C295" s="82" t="s">
        <v>120</v>
      </c>
      <c r="D295" s="122">
        <f t="shared" si="17"/>
        <v>1.62</v>
      </c>
      <c r="E295" s="122">
        <f t="shared" si="17"/>
        <v>1.2</v>
      </c>
      <c r="F295" s="122">
        <f t="shared" si="17"/>
        <v>1.2</v>
      </c>
      <c r="G295" s="122">
        <f t="shared" si="17"/>
        <v>1.2</v>
      </c>
      <c r="H295" s="77">
        <v>1.05</v>
      </c>
      <c r="I295" s="77"/>
    </row>
    <row r="296" spans="2:9" x14ac:dyDescent="0.25">
      <c r="C296" s="82" t="s">
        <v>121</v>
      </c>
      <c r="D296" s="122">
        <f t="shared" si="17"/>
        <v>1.62</v>
      </c>
      <c r="E296" s="122">
        <f t="shared" si="17"/>
        <v>1.2</v>
      </c>
      <c r="F296" s="122">
        <f t="shared" si="17"/>
        <v>1.2</v>
      </c>
      <c r="G296" s="122">
        <f t="shared" si="17"/>
        <v>1.2</v>
      </c>
      <c r="H296" s="77">
        <v>1.05</v>
      </c>
      <c r="I296" s="77"/>
    </row>
    <row r="297" spans="2:9" x14ac:dyDescent="0.25">
      <c r="C297" s="82" t="s">
        <v>122</v>
      </c>
      <c r="D297" s="122">
        <f t="shared" si="17"/>
        <v>6.48</v>
      </c>
      <c r="E297" s="122">
        <f t="shared" si="17"/>
        <v>1.2</v>
      </c>
      <c r="F297" s="122">
        <f t="shared" si="17"/>
        <v>1.2</v>
      </c>
      <c r="G297" s="122">
        <f t="shared" si="17"/>
        <v>1.2</v>
      </c>
      <c r="H297" s="77">
        <v>1.05</v>
      </c>
      <c r="I297" s="77"/>
    </row>
    <row r="298" spans="2:9" x14ac:dyDescent="0.25">
      <c r="B298" s="66" t="s">
        <v>72</v>
      </c>
      <c r="C298" s="82" t="s">
        <v>119</v>
      </c>
      <c r="D298" s="122">
        <f t="shared" si="17"/>
        <v>1.2</v>
      </c>
      <c r="E298" s="122">
        <f t="shared" si="17"/>
        <v>1.2</v>
      </c>
      <c r="F298" s="122">
        <f t="shared" si="17"/>
        <v>1.2</v>
      </c>
      <c r="G298" s="122">
        <f t="shared" si="17"/>
        <v>1.2</v>
      </c>
      <c r="H298" s="77">
        <v>1.05</v>
      </c>
      <c r="I298" s="77"/>
    </row>
    <row r="299" spans="2:9" x14ac:dyDescent="0.25">
      <c r="C299" s="82" t="s">
        <v>120</v>
      </c>
      <c r="D299" s="122">
        <f t="shared" si="17"/>
        <v>1.2</v>
      </c>
      <c r="E299" s="122">
        <f t="shared" si="17"/>
        <v>1.2</v>
      </c>
      <c r="F299" s="122">
        <f t="shared" si="17"/>
        <v>1.2</v>
      </c>
      <c r="G299" s="122">
        <f t="shared" si="17"/>
        <v>1.2</v>
      </c>
      <c r="H299" s="77">
        <v>1.05</v>
      </c>
      <c r="I299" s="77"/>
    </row>
    <row r="300" spans="2:9" x14ac:dyDescent="0.25">
      <c r="C300" s="82" t="s">
        <v>121</v>
      </c>
      <c r="D300" s="122">
        <f t="shared" si="17"/>
        <v>1.2</v>
      </c>
      <c r="E300" s="122">
        <f t="shared" si="17"/>
        <v>1.2</v>
      </c>
      <c r="F300" s="122">
        <f t="shared" si="17"/>
        <v>1.2</v>
      </c>
      <c r="G300" s="122">
        <f t="shared" si="17"/>
        <v>1.2</v>
      </c>
      <c r="H300" s="77">
        <v>1.05</v>
      </c>
      <c r="I300" s="77"/>
    </row>
    <row r="301" spans="2:9" x14ac:dyDescent="0.25">
      <c r="C301" s="82" t="s">
        <v>122</v>
      </c>
      <c r="D301" s="122">
        <f t="shared" si="17"/>
        <v>1.2</v>
      </c>
      <c r="E301" s="122">
        <f t="shared" si="17"/>
        <v>1.2</v>
      </c>
      <c r="F301" s="122">
        <f t="shared" si="17"/>
        <v>1.2</v>
      </c>
      <c r="G301" s="122">
        <f t="shared" si="17"/>
        <v>1.2</v>
      </c>
      <c r="H301" s="77">
        <v>1.05</v>
      </c>
      <c r="I301" s="77"/>
    </row>
    <row r="302" spans="2:9" x14ac:dyDescent="0.25">
      <c r="B302" s="66" t="s">
        <v>81</v>
      </c>
      <c r="C302" s="82" t="s">
        <v>119</v>
      </c>
      <c r="D302" s="122">
        <f t="shared" si="17"/>
        <v>1.2</v>
      </c>
      <c r="E302" s="122">
        <f t="shared" si="17"/>
        <v>1.2</v>
      </c>
      <c r="F302" s="122">
        <f t="shared" si="17"/>
        <v>1.2</v>
      </c>
      <c r="G302" s="122">
        <f t="shared" si="17"/>
        <v>1.2</v>
      </c>
      <c r="H302" s="77">
        <v>1.05</v>
      </c>
      <c r="I302" s="77"/>
    </row>
    <row r="303" spans="2:9" x14ac:dyDescent="0.25">
      <c r="C303" s="82" t="s">
        <v>120</v>
      </c>
      <c r="D303" s="122">
        <f t="shared" si="17"/>
        <v>1.2</v>
      </c>
      <c r="E303" s="122">
        <f t="shared" si="17"/>
        <v>2.7359999999999998</v>
      </c>
      <c r="F303" s="122">
        <f t="shared" si="17"/>
        <v>1.2</v>
      </c>
      <c r="G303" s="122">
        <f t="shared" si="17"/>
        <v>1.2</v>
      </c>
      <c r="H303" s="77">
        <v>1.05</v>
      </c>
      <c r="I303" s="77"/>
    </row>
    <row r="304" spans="2:9" x14ac:dyDescent="0.25">
      <c r="C304" s="82" t="s">
        <v>121</v>
      </c>
      <c r="D304" s="122">
        <f t="shared" si="17"/>
        <v>1.2</v>
      </c>
      <c r="E304" s="122">
        <f t="shared" si="17"/>
        <v>5.5439999999999996</v>
      </c>
      <c r="F304" s="122">
        <f t="shared" si="17"/>
        <v>1.2</v>
      </c>
      <c r="G304" s="122">
        <f t="shared" si="17"/>
        <v>1.2</v>
      </c>
      <c r="H304" s="77">
        <v>1.05</v>
      </c>
      <c r="I304" s="77"/>
    </row>
    <row r="305" spans="2:9" x14ac:dyDescent="0.25">
      <c r="C305" s="82" t="s">
        <v>122</v>
      </c>
      <c r="D305" s="122">
        <f t="shared" si="17"/>
        <v>1.2</v>
      </c>
      <c r="E305" s="122">
        <f t="shared" si="17"/>
        <v>12.635999999999999</v>
      </c>
      <c r="F305" s="122">
        <f t="shared" si="17"/>
        <v>1.764</v>
      </c>
      <c r="G305" s="122">
        <f t="shared" si="17"/>
        <v>3.0839999999999996</v>
      </c>
      <c r="H305" s="77">
        <v>1.05</v>
      </c>
      <c r="I305" s="77"/>
    </row>
    <row r="306" spans="2:9" x14ac:dyDescent="0.25">
      <c r="B306" s="66" t="s">
        <v>82</v>
      </c>
      <c r="C306" s="82" t="s">
        <v>119</v>
      </c>
      <c r="D306" s="122">
        <f t="shared" ref="D306:G325" si="18">D86*1.2</f>
        <v>1.2</v>
      </c>
      <c r="E306" s="122">
        <f t="shared" si="18"/>
        <v>1.2</v>
      </c>
      <c r="F306" s="122">
        <f t="shared" si="18"/>
        <v>1.2</v>
      </c>
      <c r="G306" s="122">
        <f t="shared" si="18"/>
        <v>1.2</v>
      </c>
      <c r="H306" s="77">
        <v>1.05</v>
      </c>
      <c r="I306" s="77"/>
    </row>
    <row r="307" spans="2:9" x14ac:dyDescent="0.25">
      <c r="C307" s="82" t="s">
        <v>120</v>
      </c>
      <c r="D307" s="122">
        <f t="shared" si="18"/>
        <v>1.2</v>
      </c>
      <c r="E307" s="122">
        <f t="shared" si="18"/>
        <v>1.9919999999999998</v>
      </c>
      <c r="F307" s="122">
        <f t="shared" si="18"/>
        <v>1.2</v>
      </c>
      <c r="G307" s="122">
        <f t="shared" si="18"/>
        <v>1.2</v>
      </c>
      <c r="H307" s="77">
        <v>1.05</v>
      </c>
      <c r="I307" s="77"/>
    </row>
    <row r="308" spans="2:9" x14ac:dyDescent="0.25">
      <c r="C308" s="82" t="s">
        <v>121</v>
      </c>
      <c r="D308" s="122">
        <f t="shared" si="18"/>
        <v>1.2</v>
      </c>
      <c r="E308" s="122">
        <f t="shared" si="18"/>
        <v>3</v>
      </c>
      <c r="F308" s="122">
        <f t="shared" si="18"/>
        <v>1.2</v>
      </c>
      <c r="G308" s="122">
        <f t="shared" si="18"/>
        <v>1.2</v>
      </c>
      <c r="H308" s="77">
        <v>1.05</v>
      </c>
      <c r="I308" s="77"/>
    </row>
    <row r="309" spans="2:9" x14ac:dyDescent="0.25">
      <c r="C309" s="82" t="s">
        <v>122</v>
      </c>
      <c r="D309" s="122">
        <f t="shared" si="18"/>
        <v>1.2</v>
      </c>
      <c r="E309" s="122">
        <f t="shared" si="18"/>
        <v>17.963999999999999</v>
      </c>
      <c r="F309" s="122">
        <f t="shared" si="18"/>
        <v>2.3039999999999998</v>
      </c>
      <c r="G309" s="122">
        <f t="shared" si="18"/>
        <v>2.3039999999999998</v>
      </c>
      <c r="H309" s="77">
        <v>1.05</v>
      </c>
      <c r="I309" s="77"/>
    </row>
    <row r="310" spans="2:9" x14ac:dyDescent="0.25">
      <c r="B310" s="66" t="s">
        <v>84</v>
      </c>
      <c r="C310" s="82" t="s">
        <v>119</v>
      </c>
      <c r="D310" s="122">
        <f t="shared" si="18"/>
        <v>1.2</v>
      </c>
      <c r="E310" s="122">
        <f t="shared" si="18"/>
        <v>1.2</v>
      </c>
      <c r="F310" s="122">
        <f t="shared" si="18"/>
        <v>1.2</v>
      </c>
      <c r="G310" s="122">
        <f t="shared" si="18"/>
        <v>1.2</v>
      </c>
      <c r="H310" s="77">
        <v>1.05</v>
      </c>
      <c r="I310" s="77"/>
    </row>
    <row r="311" spans="2:9" x14ac:dyDescent="0.25">
      <c r="C311" s="82" t="s">
        <v>120</v>
      </c>
      <c r="D311" s="122">
        <f t="shared" si="18"/>
        <v>1.2</v>
      </c>
      <c r="E311" s="122">
        <f t="shared" si="18"/>
        <v>1.776</v>
      </c>
      <c r="F311" s="122">
        <f t="shared" si="18"/>
        <v>1.2</v>
      </c>
      <c r="G311" s="122">
        <f t="shared" si="18"/>
        <v>1.2</v>
      </c>
      <c r="H311" s="77">
        <v>1.05</v>
      </c>
      <c r="I311" s="77"/>
    </row>
    <row r="312" spans="2:9" x14ac:dyDescent="0.25">
      <c r="C312" s="82" t="s">
        <v>121</v>
      </c>
      <c r="D312" s="122">
        <f t="shared" si="18"/>
        <v>1.2</v>
      </c>
      <c r="E312" s="122">
        <f t="shared" si="18"/>
        <v>3.4079999999999999</v>
      </c>
      <c r="F312" s="122">
        <f t="shared" si="18"/>
        <v>1.2</v>
      </c>
      <c r="G312" s="122">
        <f t="shared" si="18"/>
        <v>1.2</v>
      </c>
      <c r="H312" s="77">
        <v>1.05</v>
      </c>
      <c r="I312" s="77"/>
    </row>
    <row r="313" spans="2:9" x14ac:dyDescent="0.25">
      <c r="C313" s="82" t="s">
        <v>122</v>
      </c>
      <c r="D313" s="122">
        <f t="shared" si="18"/>
        <v>1.2</v>
      </c>
      <c r="E313" s="122">
        <f t="shared" si="18"/>
        <v>17.28</v>
      </c>
      <c r="F313" s="122">
        <f t="shared" si="18"/>
        <v>4.4279999999999999</v>
      </c>
      <c r="G313" s="122">
        <f t="shared" si="18"/>
        <v>4.4279999999999999</v>
      </c>
      <c r="H313" s="77">
        <v>1.05</v>
      </c>
      <c r="I313" s="77"/>
    </row>
    <row r="314" spans="2:9" x14ac:dyDescent="0.25">
      <c r="B314" s="66" t="s">
        <v>83</v>
      </c>
      <c r="C314" s="82" t="s">
        <v>119</v>
      </c>
      <c r="D314" s="122">
        <f t="shared" si="18"/>
        <v>1.2</v>
      </c>
      <c r="E314" s="122">
        <f t="shared" si="18"/>
        <v>1.2</v>
      </c>
      <c r="F314" s="122">
        <f t="shared" si="18"/>
        <v>1.2</v>
      </c>
      <c r="G314" s="122">
        <f t="shared" si="18"/>
        <v>1.2</v>
      </c>
      <c r="H314" s="77">
        <v>1.05</v>
      </c>
      <c r="I314" s="77"/>
    </row>
    <row r="315" spans="2:9" x14ac:dyDescent="0.25">
      <c r="C315" s="82" t="s">
        <v>120</v>
      </c>
      <c r="D315" s="122">
        <f t="shared" si="18"/>
        <v>1.2</v>
      </c>
      <c r="E315" s="122">
        <f t="shared" si="18"/>
        <v>1.776</v>
      </c>
      <c r="F315" s="122">
        <f t="shared" si="18"/>
        <v>1.2</v>
      </c>
      <c r="G315" s="122">
        <f t="shared" si="18"/>
        <v>1.2</v>
      </c>
      <c r="H315" s="77">
        <v>1.05</v>
      </c>
      <c r="I315" s="77"/>
    </row>
    <row r="316" spans="2:9" x14ac:dyDescent="0.25">
      <c r="C316" s="82" t="s">
        <v>121</v>
      </c>
      <c r="D316" s="122">
        <f t="shared" si="18"/>
        <v>1.2</v>
      </c>
      <c r="E316" s="122">
        <f t="shared" si="18"/>
        <v>3.4079999999999999</v>
      </c>
      <c r="F316" s="122">
        <f t="shared" si="18"/>
        <v>1.2</v>
      </c>
      <c r="G316" s="122">
        <f t="shared" si="18"/>
        <v>1.2</v>
      </c>
      <c r="H316" s="77">
        <v>1.05</v>
      </c>
      <c r="I316" s="77"/>
    </row>
    <row r="317" spans="2:9" x14ac:dyDescent="0.25">
      <c r="C317" s="82" t="s">
        <v>122</v>
      </c>
      <c r="D317" s="122">
        <f t="shared" si="18"/>
        <v>1.2</v>
      </c>
      <c r="E317" s="122">
        <f t="shared" si="18"/>
        <v>17.28</v>
      </c>
      <c r="F317" s="122">
        <f t="shared" si="18"/>
        <v>4.4279999999999999</v>
      </c>
      <c r="G317" s="122">
        <f t="shared" si="18"/>
        <v>4.4279999999999999</v>
      </c>
      <c r="H317" s="77">
        <v>1.05</v>
      </c>
      <c r="I317" s="77"/>
    </row>
    <row r="318" spans="2:9" x14ac:dyDescent="0.25">
      <c r="B318" s="66" t="s">
        <v>86</v>
      </c>
      <c r="C318" s="82" t="s">
        <v>119</v>
      </c>
      <c r="D318" s="122">
        <f t="shared" si="18"/>
        <v>1.2</v>
      </c>
      <c r="E318" s="122">
        <f t="shared" si="18"/>
        <v>1.2</v>
      </c>
      <c r="F318" s="122">
        <f t="shared" si="18"/>
        <v>1.2</v>
      </c>
      <c r="G318" s="122">
        <f t="shared" si="18"/>
        <v>1.2</v>
      </c>
      <c r="H318" s="77">
        <v>1.05</v>
      </c>
      <c r="I318" s="77"/>
    </row>
    <row r="319" spans="2:9" x14ac:dyDescent="0.25">
      <c r="C319" s="82" t="s">
        <v>120</v>
      </c>
      <c r="D319" s="122">
        <f t="shared" si="18"/>
        <v>1.2</v>
      </c>
      <c r="E319" s="122">
        <f t="shared" si="18"/>
        <v>1.776</v>
      </c>
      <c r="F319" s="122">
        <f t="shared" si="18"/>
        <v>1.2</v>
      </c>
      <c r="G319" s="122">
        <f t="shared" si="18"/>
        <v>1.2</v>
      </c>
      <c r="H319" s="77">
        <v>1.05</v>
      </c>
      <c r="I319" s="77"/>
    </row>
    <row r="320" spans="2:9" x14ac:dyDescent="0.25">
      <c r="C320" s="82" t="s">
        <v>121</v>
      </c>
      <c r="D320" s="122">
        <f t="shared" si="18"/>
        <v>1.2</v>
      </c>
      <c r="E320" s="122">
        <f t="shared" si="18"/>
        <v>3.4079999999999999</v>
      </c>
      <c r="F320" s="122">
        <f t="shared" si="18"/>
        <v>1.2</v>
      </c>
      <c r="G320" s="122">
        <f t="shared" si="18"/>
        <v>1.2</v>
      </c>
      <c r="H320" s="77">
        <v>1.05</v>
      </c>
      <c r="I320" s="77"/>
    </row>
    <row r="321" spans="1:9" x14ac:dyDescent="0.25">
      <c r="C321" s="82" t="s">
        <v>122</v>
      </c>
      <c r="D321" s="122">
        <f t="shared" si="18"/>
        <v>1.2</v>
      </c>
      <c r="E321" s="122">
        <f t="shared" si="18"/>
        <v>17.28</v>
      </c>
      <c r="F321" s="122">
        <f t="shared" si="18"/>
        <v>4.4279999999999999</v>
      </c>
      <c r="G321" s="122">
        <f t="shared" si="18"/>
        <v>4.4279999999999999</v>
      </c>
      <c r="H321" s="77">
        <v>1.05</v>
      </c>
      <c r="I321" s="77"/>
    </row>
    <row r="323" spans="1:9" ht="13" customHeight="1" x14ac:dyDescent="0.3">
      <c r="A323" s="59" t="s">
        <v>281</v>
      </c>
      <c r="B323" s="69"/>
      <c r="C323" s="69"/>
      <c r="D323" s="69"/>
      <c r="E323" s="69"/>
      <c r="F323" s="69"/>
      <c r="G323" s="69"/>
      <c r="H323" s="69"/>
      <c r="I323" s="69"/>
    </row>
    <row r="324" spans="1:9" ht="26" customHeight="1" x14ac:dyDescent="0.3">
      <c r="A324" s="77" t="s">
        <v>81</v>
      </c>
      <c r="B324" s="81" t="s">
        <v>122</v>
      </c>
      <c r="C324" s="79" t="s">
        <v>280</v>
      </c>
      <c r="D324" s="61" t="s">
        <v>67</v>
      </c>
      <c r="E324" s="61" t="s">
        <v>77</v>
      </c>
      <c r="F324" s="61" t="s">
        <v>78</v>
      </c>
      <c r="G324" s="61" t="s">
        <v>79</v>
      </c>
      <c r="H324" s="80" t="s">
        <v>80</v>
      </c>
      <c r="I324" s="76"/>
    </row>
    <row r="325" spans="1:9" ht="13" customHeight="1" x14ac:dyDescent="0.3">
      <c r="A325" s="56"/>
      <c r="C325" s="82" t="s">
        <v>119</v>
      </c>
      <c r="D325" s="122">
        <f t="shared" ref="D325:G328" si="19">D105*1.2</f>
        <v>1.2</v>
      </c>
      <c r="E325" s="122">
        <f t="shared" si="19"/>
        <v>1.2</v>
      </c>
      <c r="F325" s="122">
        <f t="shared" si="19"/>
        <v>1.2</v>
      </c>
      <c r="G325" s="122">
        <f t="shared" si="19"/>
        <v>1.2</v>
      </c>
      <c r="H325" s="77">
        <v>1.05</v>
      </c>
      <c r="I325" s="77"/>
    </row>
    <row r="326" spans="1:9" x14ac:dyDescent="0.25">
      <c r="C326" s="82" t="s">
        <v>120</v>
      </c>
      <c r="D326" s="122">
        <f t="shared" si="19"/>
        <v>1.512</v>
      </c>
      <c r="E326" s="122">
        <f t="shared" si="19"/>
        <v>1.512</v>
      </c>
      <c r="F326" s="122">
        <f t="shared" si="19"/>
        <v>1.2</v>
      </c>
      <c r="G326" s="122">
        <f t="shared" si="19"/>
        <v>1.2</v>
      </c>
      <c r="H326" s="77">
        <v>1.05</v>
      </c>
      <c r="I326" s="77"/>
    </row>
    <row r="327" spans="1:9" x14ac:dyDescent="0.25">
      <c r="C327" s="82" t="s">
        <v>121</v>
      </c>
      <c r="D327" s="122">
        <f t="shared" si="19"/>
        <v>2.016</v>
      </c>
      <c r="E327" s="122">
        <f t="shared" si="19"/>
        <v>2.016</v>
      </c>
      <c r="F327" s="122">
        <f t="shared" si="19"/>
        <v>1.2</v>
      </c>
      <c r="G327" s="122">
        <f t="shared" si="19"/>
        <v>1.2</v>
      </c>
      <c r="H327" s="77">
        <v>1.05</v>
      </c>
      <c r="I327" s="77"/>
    </row>
    <row r="328" spans="1:9" x14ac:dyDescent="0.25">
      <c r="C328" s="82" t="s">
        <v>122</v>
      </c>
      <c r="D328" s="122">
        <f t="shared" si="19"/>
        <v>3.1799999999999997</v>
      </c>
      <c r="E328" s="122">
        <f t="shared" si="19"/>
        <v>3.1799999999999997</v>
      </c>
      <c r="F328" s="122">
        <f t="shared" si="19"/>
        <v>2.4839999999999995</v>
      </c>
      <c r="G328" s="122">
        <f t="shared" si="19"/>
        <v>2.4839999999999995</v>
      </c>
      <c r="H328" s="77">
        <v>1.05</v>
      </c>
      <c r="I328" s="77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6" customWidth="1"/>
    <col min="2" max="2" width="44.453125" style="66" customWidth="1"/>
    <col min="3" max="3" width="17.81640625" style="66" customWidth="1"/>
    <col min="4" max="4" width="17.54296875" style="66" customWidth="1"/>
    <col min="5" max="5" width="17.1796875" style="66" customWidth="1"/>
    <col min="6" max="6" width="15" style="66" customWidth="1"/>
    <col min="7" max="7" width="13.6328125" style="66" customWidth="1"/>
    <col min="8" max="8" width="12.81640625" style="66" customWidth="1"/>
    <col min="9" max="16384" width="12.81640625" style="66"/>
  </cols>
  <sheetData>
    <row r="1" spans="1:7" s="69" customFormat="1" ht="14.25" customHeight="1" x14ac:dyDescent="0.3">
      <c r="A1" s="59" t="s">
        <v>282</v>
      </c>
    </row>
    <row r="2" spans="1:7" ht="14.25" customHeight="1" x14ac:dyDescent="0.3">
      <c r="A2" s="81" t="s">
        <v>203</v>
      </c>
      <c r="B2" s="75"/>
      <c r="C2" s="56" t="s">
        <v>67</v>
      </c>
      <c r="D2" s="56" t="s">
        <v>77</v>
      </c>
      <c r="E2" s="56" t="s">
        <v>78</v>
      </c>
      <c r="F2" s="56" t="s">
        <v>79</v>
      </c>
      <c r="G2" s="56" t="s">
        <v>80</v>
      </c>
    </row>
    <row r="3" spans="1:7" ht="14.25" customHeight="1" x14ac:dyDescent="0.25">
      <c r="B3" s="70" t="s">
        <v>283</v>
      </c>
      <c r="C3" s="89" t="s">
        <v>284</v>
      </c>
      <c r="D3" s="89">
        <v>45</v>
      </c>
      <c r="E3" s="89">
        <v>361.6</v>
      </c>
      <c r="F3" s="89">
        <v>174.7</v>
      </c>
      <c r="G3" s="89">
        <v>174.7</v>
      </c>
    </row>
    <row r="4" spans="1:7" ht="14.25" customHeight="1" x14ac:dyDescent="0.3">
      <c r="A4" s="56"/>
      <c r="B4" s="74" t="s">
        <v>285</v>
      </c>
      <c r="C4" s="89">
        <v>1.0249999999999999</v>
      </c>
      <c r="D4" s="89">
        <v>1.0249999999999999</v>
      </c>
      <c r="E4" s="89">
        <v>1.0249999999999999</v>
      </c>
      <c r="F4" s="89">
        <v>1.0249999999999999</v>
      </c>
      <c r="G4" s="89">
        <v>1.0249999999999999</v>
      </c>
    </row>
    <row r="5" spans="1:7" ht="14.25" customHeight="1" x14ac:dyDescent="0.3">
      <c r="A5" s="62" t="s">
        <v>286</v>
      </c>
    </row>
    <row r="6" spans="1:7" ht="14.25" customHeight="1" x14ac:dyDescent="0.25">
      <c r="B6" s="74" t="s">
        <v>191</v>
      </c>
      <c r="C6" s="89">
        <v>1</v>
      </c>
      <c r="D6" s="89">
        <v>1</v>
      </c>
      <c r="E6" s="89">
        <v>0.89</v>
      </c>
      <c r="F6" s="89">
        <v>0.89</v>
      </c>
      <c r="G6" s="89">
        <v>1</v>
      </c>
    </row>
    <row r="7" spans="1:7" ht="14.25" customHeight="1" x14ac:dyDescent="0.25">
      <c r="B7" s="74" t="s">
        <v>184</v>
      </c>
      <c r="C7" s="89">
        <v>1</v>
      </c>
      <c r="D7" s="89">
        <v>1</v>
      </c>
      <c r="E7" s="89">
        <v>0.89</v>
      </c>
      <c r="F7" s="89">
        <v>0.89</v>
      </c>
      <c r="G7" s="89">
        <v>1</v>
      </c>
    </row>
    <row r="8" spans="1:7" ht="14.25" customHeight="1" x14ac:dyDescent="0.25">
      <c r="B8" s="74" t="s">
        <v>192</v>
      </c>
      <c r="C8" s="89">
        <v>1</v>
      </c>
      <c r="D8" s="89">
        <v>1</v>
      </c>
      <c r="E8" s="89">
        <v>0.89</v>
      </c>
      <c r="F8" s="89">
        <v>0.89</v>
      </c>
      <c r="G8" s="89">
        <v>1</v>
      </c>
    </row>
    <row r="9" spans="1:7" ht="14.25" customHeight="1" x14ac:dyDescent="0.25">
      <c r="B9" s="74" t="s">
        <v>200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69" customFormat="1" ht="14.25" customHeight="1" x14ac:dyDescent="0.3">
      <c r="A11" s="59" t="s">
        <v>287</v>
      </c>
    </row>
    <row r="12" spans="1:7" ht="14.25" customHeight="1" x14ac:dyDescent="0.3">
      <c r="A12" s="62"/>
      <c r="B12" s="70" t="s">
        <v>183</v>
      </c>
      <c r="C12" s="89">
        <v>1.5</v>
      </c>
      <c r="D12" s="89">
        <v>1.39</v>
      </c>
      <c r="E12" s="89">
        <v>1</v>
      </c>
      <c r="F12" s="89">
        <v>1</v>
      </c>
      <c r="G12" s="89">
        <v>1</v>
      </c>
    </row>
    <row r="13" spans="1:7" ht="14.25" customHeight="1" x14ac:dyDescent="0.3">
      <c r="A13" s="62"/>
      <c r="B13" s="70"/>
    </row>
    <row r="14" spans="1:7" s="69" customFormat="1" ht="14.25" customHeight="1" x14ac:dyDescent="0.3">
      <c r="A14" s="59" t="s">
        <v>288</v>
      </c>
    </row>
    <row r="15" spans="1:7" ht="14.25" customHeight="1" x14ac:dyDescent="0.3">
      <c r="A15" s="81" t="s">
        <v>272</v>
      </c>
      <c r="B15" s="74" t="s">
        <v>289</v>
      </c>
      <c r="C15" s="89">
        <v>1.0249999999999999</v>
      </c>
      <c r="D15" s="89">
        <v>1.0249999999999999</v>
      </c>
      <c r="E15" s="89">
        <v>1.0249999999999999</v>
      </c>
      <c r="F15" s="89">
        <v>1.0249999999999999</v>
      </c>
      <c r="G15" s="89">
        <v>1.0249999999999999</v>
      </c>
    </row>
    <row r="16" spans="1:7" ht="14.25" customHeight="1" x14ac:dyDescent="0.3">
      <c r="A16" s="56"/>
      <c r="B16" s="74" t="s">
        <v>290</v>
      </c>
      <c r="C16" s="89">
        <v>1.0249999999999999</v>
      </c>
      <c r="D16" s="89">
        <v>1.0249999999999999</v>
      </c>
      <c r="E16" s="89">
        <v>1.0249999999999999</v>
      </c>
      <c r="F16" s="89">
        <v>1.0249999999999999</v>
      </c>
      <c r="G16" s="89">
        <v>1.0249999999999999</v>
      </c>
    </row>
    <row r="17" spans="1:7" ht="14.25" customHeight="1" x14ac:dyDescent="0.3">
      <c r="A17" s="81" t="s">
        <v>111</v>
      </c>
      <c r="B17" s="70" t="s">
        <v>291</v>
      </c>
      <c r="C17" s="89">
        <v>1</v>
      </c>
      <c r="D17" s="89">
        <v>1</v>
      </c>
      <c r="E17" s="89">
        <v>1</v>
      </c>
      <c r="F17" s="89">
        <v>1</v>
      </c>
      <c r="G17" s="89">
        <v>1</v>
      </c>
    </row>
    <row r="18" spans="1:7" ht="14.25" customHeight="1" x14ac:dyDescent="0.25"/>
    <row r="19" spans="1:7" s="69" customFormat="1" ht="14.25" customHeight="1" x14ac:dyDescent="0.3">
      <c r="A19" s="59" t="s">
        <v>292</v>
      </c>
    </row>
    <row r="20" spans="1:7" s="62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0" t="s">
        <v>171</v>
      </c>
      <c r="C21" s="89">
        <v>1.52</v>
      </c>
      <c r="D21" s="89">
        <v>1</v>
      </c>
      <c r="E21" s="89">
        <v>1</v>
      </c>
      <c r="F21" s="89">
        <v>1</v>
      </c>
    </row>
    <row r="23" spans="1:7" s="90" customFormat="1" ht="13" customHeight="1" x14ac:dyDescent="0.3">
      <c r="A23" s="90" t="s">
        <v>235</v>
      </c>
    </row>
    <row r="24" spans="1:7" ht="13" customHeight="1" x14ac:dyDescent="0.3">
      <c r="A24" s="59" t="s">
        <v>282</v>
      </c>
      <c r="B24" s="69"/>
      <c r="C24" s="69"/>
      <c r="D24" s="69"/>
      <c r="E24" s="69"/>
      <c r="F24" s="69"/>
      <c r="G24" s="69"/>
    </row>
    <row r="25" spans="1:7" ht="13" customHeight="1" x14ac:dyDescent="0.3">
      <c r="A25" s="81" t="s">
        <v>203</v>
      </c>
      <c r="B25" s="75"/>
      <c r="C25" s="56" t="s">
        <v>67</v>
      </c>
      <c r="D25" s="56" t="s">
        <v>77</v>
      </c>
      <c r="E25" s="56" t="s">
        <v>78</v>
      </c>
      <c r="F25" s="56" t="s">
        <v>79</v>
      </c>
      <c r="G25" s="56" t="s">
        <v>80</v>
      </c>
    </row>
    <row r="26" spans="1:7" x14ac:dyDescent="0.25">
      <c r="B26" s="70" t="s">
        <v>293</v>
      </c>
      <c r="C26" s="89" t="s">
        <v>284</v>
      </c>
      <c r="D26" s="89">
        <f t="shared" ref="D26:G27" si="0">D3*0.9</f>
        <v>40.5</v>
      </c>
      <c r="E26" s="89">
        <f t="shared" si="0"/>
        <v>325.44000000000005</v>
      </c>
      <c r="F26" s="89">
        <f t="shared" si="0"/>
        <v>157.22999999999999</v>
      </c>
      <c r="G26" s="89">
        <f t="shared" si="0"/>
        <v>157.22999999999999</v>
      </c>
    </row>
    <row r="27" spans="1:7" ht="13" customHeight="1" x14ac:dyDescent="0.3">
      <c r="A27" s="56"/>
      <c r="B27" s="74" t="s">
        <v>294</v>
      </c>
      <c r="C27" s="89">
        <f>C4*0.9</f>
        <v>0.92249999999999999</v>
      </c>
      <c r="D27" s="89">
        <f t="shared" si="0"/>
        <v>0.92249999999999999</v>
      </c>
      <c r="E27" s="89">
        <f t="shared" si="0"/>
        <v>0.92249999999999999</v>
      </c>
      <c r="F27" s="89">
        <f t="shared" si="0"/>
        <v>0.92249999999999999</v>
      </c>
      <c r="G27" s="89">
        <f t="shared" si="0"/>
        <v>0.92249999999999999</v>
      </c>
    </row>
    <row r="28" spans="1:7" ht="13" customHeight="1" x14ac:dyDescent="0.3">
      <c r="A28" s="62" t="s">
        <v>295</v>
      </c>
    </row>
    <row r="29" spans="1:7" x14ac:dyDescent="0.25">
      <c r="B29" s="74" t="s">
        <v>296</v>
      </c>
      <c r="C29" s="89">
        <f t="shared" ref="C29:G32" si="1">C6*0.9</f>
        <v>0.9</v>
      </c>
      <c r="D29" s="89">
        <f t="shared" si="1"/>
        <v>0.9</v>
      </c>
      <c r="E29" s="89">
        <f t="shared" si="1"/>
        <v>0.80100000000000005</v>
      </c>
      <c r="F29" s="89">
        <f t="shared" si="1"/>
        <v>0.80100000000000005</v>
      </c>
      <c r="G29" s="89">
        <f t="shared" si="1"/>
        <v>0.9</v>
      </c>
    </row>
    <row r="30" spans="1:7" x14ac:dyDescent="0.25">
      <c r="B30" s="74" t="s">
        <v>297</v>
      </c>
      <c r="C30" s="89">
        <f t="shared" si="1"/>
        <v>0.9</v>
      </c>
      <c r="D30" s="89">
        <f t="shared" si="1"/>
        <v>0.9</v>
      </c>
      <c r="E30" s="89">
        <f t="shared" si="1"/>
        <v>0.80100000000000005</v>
      </c>
      <c r="F30" s="89">
        <f t="shared" si="1"/>
        <v>0.80100000000000005</v>
      </c>
      <c r="G30" s="89">
        <f t="shared" si="1"/>
        <v>0.9</v>
      </c>
    </row>
    <row r="31" spans="1:7" x14ac:dyDescent="0.25">
      <c r="B31" s="74" t="s">
        <v>298</v>
      </c>
      <c r="C31" s="89">
        <f t="shared" si="1"/>
        <v>0.9</v>
      </c>
      <c r="D31" s="89">
        <f t="shared" si="1"/>
        <v>0.9</v>
      </c>
      <c r="E31" s="89">
        <f t="shared" si="1"/>
        <v>0.80100000000000005</v>
      </c>
      <c r="F31" s="89">
        <f t="shared" si="1"/>
        <v>0.80100000000000005</v>
      </c>
      <c r="G31" s="89">
        <f t="shared" si="1"/>
        <v>0.9</v>
      </c>
    </row>
    <row r="32" spans="1:7" x14ac:dyDescent="0.25">
      <c r="B32" s="74" t="s">
        <v>299</v>
      </c>
      <c r="C32" s="89">
        <f t="shared" si="1"/>
        <v>0.9</v>
      </c>
      <c r="D32" s="89">
        <f t="shared" si="1"/>
        <v>0.9</v>
      </c>
      <c r="E32" s="89">
        <f t="shared" si="1"/>
        <v>0.9</v>
      </c>
      <c r="F32" s="89">
        <f t="shared" si="1"/>
        <v>0.9</v>
      </c>
      <c r="G32" s="89">
        <f t="shared" si="1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ht="13" customHeight="1" x14ac:dyDescent="0.3">
      <c r="A34" s="59" t="s">
        <v>300</v>
      </c>
      <c r="B34" s="69"/>
      <c r="C34" s="69"/>
      <c r="D34" s="69"/>
      <c r="E34" s="69"/>
      <c r="F34" s="69"/>
      <c r="G34" s="69"/>
    </row>
    <row r="35" spans="1:7" ht="13" customHeight="1" x14ac:dyDescent="0.3">
      <c r="A35" s="62"/>
      <c r="B35" s="70" t="s">
        <v>301</v>
      </c>
      <c r="C35" s="89">
        <f>C12*0.9</f>
        <v>1.35</v>
      </c>
      <c r="D35" s="89">
        <f>D12*0.9</f>
        <v>1.2509999999999999</v>
      </c>
      <c r="E35" s="89">
        <v>1</v>
      </c>
      <c r="F35" s="89">
        <v>1</v>
      </c>
      <c r="G35" s="89">
        <v>1</v>
      </c>
    </row>
    <row r="36" spans="1:7" ht="13" customHeight="1" x14ac:dyDescent="0.3">
      <c r="A36" s="62"/>
      <c r="B36" s="70"/>
    </row>
    <row r="37" spans="1:7" ht="13" customHeight="1" x14ac:dyDescent="0.3">
      <c r="A37" s="59" t="s">
        <v>288</v>
      </c>
      <c r="B37" s="69"/>
      <c r="C37" s="69"/>
      <c r="D37" s="69"/>
      <c r="E37" s="69"/>
      <c r="F37" s="69"/>
      <c r="G37" s="69"/>
    </row>
    <row r="38" spans="1:7" ht="13" customHeight="1" x14ac:dyDescent="0.3">
      <c r="A38" s="81" t="s">
        <v>272</v>
      </c>
      <c r="B38" s="74" t="s">
        <v>302</v>
      </c>
      <c r="C38" s="89">
        <f t="shared" ref="C38:G40" si="2">C15*0.9</f>
        <v>0.92249999999999999</v>
      </c>
      <c r="D38" s="89">
        <f t="shared" si="2"/>
        <v>0.92249999999999999</v>
      </c>
      <c r="E38" s="89">
        <f t="shared" si="2"/>
        <v>0.92249999999999999</v>
      </c>
      <c r="F38" s="89">
        <f t="shared" si="2"/>
        <v>0.92249999999999999</v>
      </c>
      <c r="G38" s="89">
        <f t="shared" si="2"/>
        <v>0.92249999999999999</v>
      </c>
    </row>
    <row r="39" spans="1:7" ht="13" customHeight="1" x14ac:dyDescent="0.3">
      <c r="A39" s="56"/>
      <c r="B39" s="74" t="s">
        <v>303</v>
      </c>
      <c r="C39" s="89">
        <f t="shared" si="2"/>
        <v>0.92249999999999999</v>
      </c>
      <c r="D39" s="89">
        <f t="shared" si="2"/>
        <v>0.92249999999999999</v>
      </c>
      <c r="E39" s="89">
        <f t="shared" si="2"/>
        <v>0.92249999999999999</v>
      </c>
      <c r="F39" s="89">
        <f t="shared" si="2"/>
        <v>0.92249999999999999</v>
      </c>
      <c r="G39" s="89">
        <f t="shared" si="2"/>
        <v>0.92249999999999999</v>
      </c>
    </row>
    <row r="40" spans="1:7" ht="13" customHeight="1" x14ac:dyDescent="0.3">
      <c r="A40" s="81" t="s">
        <v>111</v>
      </c>
      <c r="B40" s="70" t="s">
        <v>304</v>
      </c>
      <c r="C40" s="89">
        <f t="shared" si="2"/>
        <v>0.9</v>
      </c>
      <c r="D40" s="89">
        <f t="shared" si="2"/>
        <v>0.9</v>
      </c>
      <c r="E40" s="89">
        <f t="shared" si="2"/>
        <v>0.9</v>
      </c>
      <c r="F40" s="89">
        <f t="shared" si="2"/>
        <v>0.9</v>
      </c>
      <c r="G40" s="89">
        <f t="shared" si="2"/>
        <v>0.9</v>
      </c>
    </row>
    <row r="42" spans="1:7" ht="13" customHeight="1" x14ac:dyDescent="0.3">
      <c r="A42" s="59" t="s">
        <v>305</v>
      </c>
      <c r="B42" s="69"/>
      <c r="C42" s="69"/>
      <c r="D42" s="69"/>
      <c r="E42" s="69"/>
      <c r="F42" s="69"/>
      <c r="G42" s="69"/>
    </row>
    <row r="43" spans="1:7" ht="13" customHeight="1" x14ac:dyDescent="0.3">
      <c r="A43" s="62"/>
      <c r="B43" s="62"/>
      <c r="C43" s="30" t="s">
        <v>58</v>
      </c>
      <c r="D43" s="30" t="s">
        <v>59</v>
      </c>
      <c r="E43" s="30" t="s">
        <v>60</v>
      </c>
      <c r="F43" s="30" t="s">
        <v>61</v>
      </c>
      <c r="G43" s="62"/>
    </row>
    <row r="44" spans="1:7" x14ac:dyDescent="0.25">
      <c r="B44" s="70" t="s">
        <v>306</v>
      </c>
      <c r="C44" s="89">
        <f>C21*0.9</f>
        <v>1.3680000000000001</v>
      </c>
      <c r="D44" s="89">
        <f>D21*0.9</f>
        <v>0.9</v>
      </c>
      <c r="E44" s="89">
        <f>E21*0.9</f>
        <v>0.9</v>
      </c>
      <c r="F44" s="89">
        <f>F21*0.9</f>
        <v>0.9</v>
      </c>
    </row>
    <row r="46" spans="1:7" s="90" customFormat="1" ht="13" customHeight="1" x14ac:dyDescent="0.3">
      <c r="A46" s="90" t="s">
        <v>239</v>
      </c>
    </row>
    <row r="47" spans="1:7" ht="13" customHeight="1" x14ac:dyDescent="0.3">
      <c r="A47" s="59" t="s">
        <v>282</v>
      </c>
      <c r="B47" s="69"/>
      <c r="C47" s="69"/>
      <c r="D47" s="69"/>
      <c r="E47" s="69"/>
      <c r="F47" s="69"/>
      <c r="G47" s="69"/>
    </row>
    <row r="48" spans="1:7" ht="13" customHeight="1" x14ac:dyDescent="0.3">
      <c r="A48" s="81" t="s">
        <v>203</v>
      </c>
      <c r="B48" s="75"/>
      <c r="C48" s="56" t="s">
        <v>67</v>
      </c>
      <c r="D48" s="56" t="s">
        <v>77</v>
      </c>
      <c r="E48" s="56" t="s">
        <v>78</v>
      </c>
      <c r="F48" s="56" t="s">
        <v>79</v>
      </c>
      <c r="G48" s="56" t="s">
        <v>80</v>
      </c>
    </row>
    <row r="49" spans="1:7" x14ac:dyDescent="0.25">
      <c r="B49" s="70" t="s">
        <v>307</v>
      </c>
      <c r="C49" s="89" t="s">
        <v>284</v>
      </c>
      <c r="D49" s="89">
        <f t="shared" ref="D49:G50" si="3">D3*1.05</f>
        <v>47.25</v>
      </c>
      <c r="E49" s="89">
        <f t="shared" si="3"/>
        <v>379.68000000000006</v>
      </c>
      <c r="F49" s="89">
        <f t="shared" si="3"/>
        <v>183.435</v>
      </c>
      <c r="G49" s="89">
        <f t="shared" si="3"/>
        <v>183.435</v>
      </c>
    </row>
    <row r="50" spans="1:7" ht="13" customHeight="1" x14ac:dyDescent="0.3">
      <c r="A50" s="56"/>
      <c r="B50" s="74" t="s">
        <v>308</v>
      </c>
      <c r="C50" s="89">
        <f>C4*1.05</f>
        <v>1.0762499999999999</v>
      </c>
      <c r="D50" s="89">
        <f t="shared" si="3"/>
        <v>1.0762499999999999</v>
      </c>
      <c r="E50" s="89">
        <f t="shared" si="3"/>
        <v>1.0762499999999999</v>
      </c>
      <c r="F50" s="89">
        <f t="shared" si="3"/>
        <v>1.0762499999999999</v>
      </c>
      <c r="G50" s="89">
        <f t="shared" si="3"/>
        <v>1.0762499999999999</v>
      </c>
    </row>
    <row r="51" spans="1:7" ht="13" customHeight="1" x14ac:dyDescent="0.3">
      <c r="A51" s="62" t="s">
        <v>309</v>
      </c>
    </row>
    <row r="52" spans="1:7" x14ac:dyDescent="0.25">
      <c r="B52" s="74" t="s">
        <v>310</v>
      </c>
      <c r="C52" s="89">
        <f t="shared" ref="C52:G55" si="4">C6*1.05</f>
        <v>1.05</v>
      </c>
      <c r="D52" s="89">
        <f t="shared" si="4"/>
        <v>1.05</v>
      </c>
      <c r="E52" s="89">
        <f t="shared" si="4"/>
        <v>0.93450000000000011</v>
      </c>
      <c r="F52" s="89">
        <f t="shared" si="4"/>
        <v>0.93450000000000011</v>
      </c>
      <c r="G52" s="89">
        <f t="shared" si="4"/>
        <v>1.05</v>
      </c>
    </row>
    <row r="53" spans="1:7" x14ac:dyDescent="0.25">
      <c r="B53" s="74" t="s">
        <v>311</v>
      </c>
      <c r="C53" s="89">
        <f t="shared" si="4"/>
        <v>1.05</v>
      </c>
      <c r="D53" s="89">
        <f t="shared" si="4"/>
        <v>1.05</v>
      </c>
      <c r="E53" s="89">
        <f t="shared" si="4"/>
        <v>0.93450000000000011</v>
      </c>
      <c r="F53" s="89">
        <f t="shared" si="4"/>
        <v>0.93450000000000011</v>
      </c>
      <c r="G53" s="89">
        <f t="shared" si="4"/>
        <v>1.05</v>
      </c>
    </row>
    <row r="54" spans="1:7" x14ac:dyDescent="0.25">
      <c r="B54" s="74" t="s">
        <v>312</v>
      </c>
      <c r="C54" s="89">
        <f t="shared" si="4"/>
        <v>1.05</v>
      </c>
      <c r="D54" s="89">
        <f t="shared" si="4"/>
        <v>1.05</v>
      </c>
      <c r="E54" s="89">
        <f t="shared" si="4"/>
        <v>0.93450000000000011</v>
      </c>
      <c r="F54" s="89">
        <f t="shared" si="4"/>
        <v>0.93450000000000011</v>
      </c>
      <c r="G54" s="89">
        <f t="shared" si="4"/>
        <v>1.05</v>
      </c>
    </row>
    <row r="55" spans="1:7" x14ac:dyDescent="0.25">
      <c r="B55" s="74" t="s">
        <v>313</v>
      </c>
      <c r="C55" s="89">
        <f t="shared" si="4"/>
        <v>1.05</v>
      </c>
      <c r="D55" s="89">
        <f t="shared" si="4"/>
        <v>1.05</v>
      </c>
      <c r="E55" s="89">
        <f t="shared" si="4"/>
        <v>1.05</v>
      </c>
      <c r="F55" s="89">
        <f t="shared" si="4"/>
        <v>1.05</v>
      </c>
      <c r="G55" s="89">
        <f t="shared" si="4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ht="13" customHeight="1" x14ac:dyDescent="0.3">
      <c r="A57" s="59" t="s">
        <v>314</v>
      </c>
      <c r="B57" s="69"/>
      <c r="C57" s="69"/>
      <c r="D57" s="69"/>
      <c r="E57" s="69"/>
      <c r="F57" s="69"/>
      <c r="G57" s="69"/>
    </row>
    <row r="58" spans="1:7" ht="13" customHeight="1" x14ac:dyDescent="0.3">
      <c r="A58" s="62"/>
      <c r="B58" s="70" t="s">
        <v>315</v>
      </c>
      <c r="C58" s="89">
        <f>C12*1.1</f>
        <v>1.6500000000000001</v>
      </c>
      <c r="D58" s="89">
        <f>D12*1.1</f>
        <v>1.5289999999999999</v>
      </c>
      <c r="E58" s="89">
        <v>1</v>
      </c>
      <c r="F58" s="89">
        <v>1</v>
      </c>
      <c r="G58" s="89">
        <v>1</v>
      </c>
    </row>
    <row r="59" spans="1:7" ht="13" customHeight="1" x14ac:dyDescent="0.3">
      <c r="A59" s="62"/>
      <c r="B59" s="70"/>
    </row>
    <row r="60" spans="1:7" ht="13" customHeight="1" x14ac:dyDescent="0.3">
      <c r="A60" s="59" t="s">
        <v>288</v>
      </c>
      <c r="B60" s="69"/>
      <c r="C60" s="69"/>
      <c r="D60" s="69"/>
      <c r="E60" s="69"/>
      <c r="F60" s="69"/>
      <c r="G60" s="69"/>
    </row>
    <row r="61" spans="1:7" ht="13" customHeight="1" x14ac:dyDescent="0.3">
      <c r="A61" s="81" t="s">
        <v>272</v>
      </c>
      <c r="B61" s="74" t="s">
        <v>316</v>
      </c>
      <c r="C61" s="89">
        <f t="shared" ref="C61:G63" si="5">C15*1.05</f>
        <v>1.0762499999999999</v>
      </c>
      <c r="D61" s="89">
        <f t="shared" si="5"/>
        <v>1.0762499999999999</v>
      </c>
      <c r="E61" s="89">
        <f t="shared" si="5"/>
        <v>1.0762499999999999</v>
      </c>
      <c r="F61" s="89">
        <f t="shared" si="5"/>
        <v>1.0762499999999999</v>
      </c>
      <c r="G61" s="89">
        <f t="shared" si="5"/>
        <v>1.0762499999999999</v>
      </c>
    </row>
    <row r="62" spans="1:7" ht="13" customHeight="1" x14ac:dyDescent="0.3">
      <c r="A62" s="56"/>
      <c r="B62" s="74" t="s">
        <v>317</v>
      </c>
      <c r="C62" s="89">
        <f t="shared" si="5"/>
        <v>1.0762499999999999</v>
      </c>
      <c r="D62" s="89">
        <f t="shared" si="5"/>
        <v>1.0762499999999999</v>
      </c>
      <c r="E62" s="89">
        <f t="shared" si="5"/>
        <v>1.0762499999999999</v>
      </c>
      <c r="F62" s="89">
        <f t="shared" si="5"/>
        <v>1.0762499999999999</v>
      </c>
      <c r="G62" s="89">
        <f t="shared" si="5"/>
        <v>1.0762499999999999</v>
      </c>
    </row>
    <row r="63" spans="1:7" ht="13" customHeight="1" x14ac:dyDescent="0.3">
      <c r="A63" s="81" t="s">
        <v>111</v>
      </c>
      <c r="B63" s="70" t="s">
        <v>318</v>
      </c>
      <c r="C63" s="89">
        <f t="shared" si="5"/>
        <v>1.05</v>
      </c>
      <c r="D63" s="89">
        <f t="shared" si="5"/>
        <v>1.05</v>
      </c>
      <c r="E63" s="89">
        <f t="shared" si="5"/>
        <v>1.05</v>
      </c>
      <c r="F63" s="89">
        <f t="shared" si="5"/>
        <v>1.05</v>
      </c>
      <c r="G63" s="89">
        <f t="shared" si="5"/>
        <v>1.05</v>
      </c>
    </row>
    <row r="65" spans="1:7" ht="13" customHeight="1" x14ac:dyDescent="0.3">
      <c r="A65" s="59" t="s">
        <v>319</v>
      </c>
      <c r="B65" s="69"/>
      <c r="C65" s="69"/>
      <c r="D65" s="69"/>
      <c r="E65" s="69"/>
      <c r="F65" s="69"/>
      <c r="G65" s="69"/>
    </row>
    <row r="66" spans="1:7" ht="13" customHeight="1" x14ac:dyDescent="0.3">
      <c r="A66" s="62"/>
      <c r="B66" s="62"/>
      <c r="C66" s="30" t="s">
        <v>58</v>
      </c>
      <c r="D66" s="30" t="s">
        <v>59</v>
      </c>
      <c r="E66" s="30" t="s">
        <v>60</v>
      </c>
      <c r="F66" s="30" t="s">
        <v>61</v>
      </c>
      <c r="G66" s="62"/>
    </row>
    <row r="67" spans="1:7" x14ac:dyDescent="0.25">
      <c r="B67" s="70" t="s">
        <v>320</v>
      </c>
      <c r="C67" s="89">
        <f>C21*1.05</f>
        <v>1.5960000000000001</v>
      </c>
      <c r="D67" s="89">
        <f>D21*1.05</f>
        <v>1.05</v>
      </c>
      <c r="E67" s="89">
        <f>E21*1.05</f>
        <v>1.05</v>
      </c>
      <c r="F67" s="89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6" customWidth="1"/>
    <col min="2" max="6" width="16.08984375" style="66" customWidth="1"/>
    <col min="7" max="7" width="17.1796875" style="66" customWidth="1"/>
    <col min="8" max="9" width="16.08984375" style="66" customWidth="1"/>
    <col min="10" max="16384" width="16.08984375" style="66"/>
  </cols>
  <sheetData>
    <row r="1" spans="1:6" ht="15.75" customHeight="1" x14ac:dyDescent="0.3">
      <c r="A1" s="75" t="s">
        <v>156</v>
      </c>
      <c r="B1" s="56"/>
      <c r="C1" s="56" t="s">
        <v>40</v>
      </c>
      <c r="D1" s="56" t="s">
        <v>42</v>
      </c>
      <c r="E1" s="56" t="s">
        <v>41</v>
      </c>
      <c r="F1" s="75" t="s">
        <v>43</v>
      </c>
    </row>
    <row r="2" spans="1:6" ht="15.75" customHeight="1" x14ac:dyDescent="0.25">
      <c r="A2" s="74" t="s">
        <v>166</v>
      </c>
      <c r="B2" s="74" t="s">
        <v>321</v>
      </c>
      <c r="C2" s="89">
        <v>0.21</v>
      </c>
      <c r="D2" s="89">
        <v>0.21</v>
      </c>
      <c r="E2" s="89">
        <v>0</v>
      </c>
      <c r="F2" s="89">
        <v>0</v>
      </c>
    </row>
    <row r="3" spans="1:6" ht="15.75" customHeight="1" x14ac:dyDescent="0.25">
      <c r="A3" s="74"/>
      <c r="B3" s="74" t="s">
        <v>322</v>
      </c>
      <c r="C3" s="89">
        <v>1</v>
      </c>
      <c r="D3" s="89">
        <v>1</v>
      </c>
      <c r="E3" s="89">
        <v>1</v>
      </c>
      <c r="F3" s="89">
        <v>1</v>
      </c>
    </row>
    <row r="4" spans="1:6" ht="15.75" customHeight="1" x14ac:dyDescent="0.25">
      <c r="A4" s="74" t="s">
        <v>179</v>
      </c>
      <c r="B4" s="74" t="s">
        <v>321</v>
      </c>
      <c r="C4" s="89">
        <v>0.15</v>
      </c>
      <c r="D4" s="89">
        <v>0.15</v>
      </c>
      <c r="E4" s="89">
        <v>0</v>
      </c>
      <c r="F4" s="89">
        <v>0</v>
      </c>
    </row>
    <row r="5" spans="1:6" ht="15.75" customHeight="1" x14ac:dyDescent="0.25">
      <c r="A5" s="74"/>
      <c r="B5" s="74" t="s">
        <v>322</v>
      </c>
      <c r="C5" s="89">
        <v>1</v>
      </c>
      <c r="D5" s="89">
        <v>1</v>
      </c>
      <c r="E5" s="89">
        <v>1</v>
      </c>
      <c r="F5" s="89">
        <v>1</v>
      </c>
    </row>
    <row r="6" spans="1:6" ht="15.75" customHeight="1" x14ac:dyDescent="0.25">
      <c r="A6" s="74" t="s">
        <v>180</v>
      </c>
      <c r="B6" s="74" t="s">
        <v>321</v>
      </c>
      <c r="C6" s="89">
        <v>0.15</v>
      </c>
      <c r="D6" s="89">
        <v>0.15</v>
      </c>
      <c r="E6" s="89">
        <v>0</v>
      </c>
      <c r="F6" s="89">
        <v>0</v>
      </c>
    </row>
    <row r="7" spans="1:6" ht="15.75" customHeight="1" x14ac:dyDescent="0.25">
      <c r="A7" s="74"/>
      <c r="B7" s="74" t="s">
        <v>322</v>
      </c>
      <c r="C7" s="89">
        <v>1</v>
      </c>
      <c r="D7" s="89">
        <v>1</v>
      </c>
      <c r="E7" s="89">
        <v>1</v>
      </c>
      <c r="F7" s="89">
        <v>1</v>
      </c>
    </row>
    <row r="8" spans="1:6" ht="15.75" customHeight="1" x14ac:dyDescent="0.25">
      <c r="A8" s="74" t="s">
        <v>181</v>
      </c>
      <c r="B8" s="74" t="s">
        <v>321</v>
      </c>
      <c r="C8" s="89">
        <v>0.35</v>
      </c>
      <c r="D8" s="89">
        <v>0.35</v>
      </c>
      <c r="E8" s="89">
        <v>0</v>
      </c>
      <c r="F8" s="89">
        <v>0</v>
      </c>
    </row>
    <row r="9" spans="1:6" ht="15.75" customHeight="1" x14ac:dyDescent="0.25">
      <c r="A9" s="74"/>
      <c r="B9" s="74" t="s">
        <v>322</v>
      </c>
      <c r="C9" s="89">
        <v>1</v>
      </c>
      <c r="D9" s="89">
        <v>1</v>
      </c>
      <c r="E9" s="89">
        <v>0</v>
      </c>
      <c r="F9" s="89">
        <v>0</v>
      </c>
    </row>
    <row r="10" spans="1:6" ht="15.75" customHeight="1" x14ac:dyDescent="0.25">
      <c r="A10" s="74" t="s">
        <v>185</v>
      </c>
      <c r="B10" s="74" t="s">
        <v>321</v>
      </c>
      <c r="C10" s="89">
        <v>0.35</v>
      </c>
      <c r="D10" s="89">
        <v>0.35</v>
      </c>
      <c r="E10" s="89">
        <v>0</v>
      </c>
      <c r="F10" s="89">
        <v>0</v>
      </c>
    </row>
    <row r="11" spans="1:6" ht="15.75" customHeight="1" x14ac:dyDescent="0.25">
      <c r="A11" s="74"/>
      <c r="B11" s="74" t="s">
        <v>322</v>
      </c>
      <c r="C11" s="89">
        <v>1</v>
      </c>
      <c r="D11" s="89">
        <v>1</v>
      </c>
      <c r="E11" s="89">
        <v>0</v>
      </c>
      <c r="F11" s="89">
        <v>0</v>
      </c>
    </row>
    <row r="12" spans="1:6" ht="15.75" customHeight="1" x14ac:dyDescent="0.25">
      <c r="A12" s="74" t="s">
        <v>189</v>
      </c>
      <c r="B12" s="74" t="s">
        <v>321</v>
      </c>
      <c r="C12" s="89">
        <v>0.23</v>
      </c>
      <c r="D12" s="89">
        <v>0.23</v>
      </c>
      <c r="E12" s="89">
        <v>0</v>
      </c>
      <c r="F12" s="89">
        <v>0</v>
      </c>
    </row>
    <row r="13" spans="1:6" ht="15.75" customHeight="1" x14ac:dyDescent="0.25">
      <c r="A13" s="74"/>
      <c r="B13" s="74" t="s">
        <v>322</v>
      </c>
      <c r="C13" s="89">
        <v>1</v>
      </c>
      <c r="D13" s="89">
        <v>1</v>
      </c>
      <c r="E13" s="89">
        <v>1</v>
      </c>
      <c r="F13" s="89">
        <v>1</v>
      </c>
    </row>
    <row r="15" spans="1:6" s="90" customFormat="1" ht="15.75" customHeight="1" x14ac:dyDescent="0.3">
      <c r="A15" s="90" t="s">
        <v>235</v>
      </c>
    </row>
    <row r="16" spans="1:6" ht="15.75" customHeight="1" x14ac:dyDescent="0.3">
      <c r="A16" s="75" t="s">
        <v>156</v>
      </c>
      <c r="B16" s="56"/>
      <c r="C16" s="56" t="s">
        <v>40</v>
      </c>
      <c r="D16" s="56" t="s">
        <v>42</v>
      </c>
      <c r="E16" s="56" t="s">
        <v>41</v>
      </c>
      <c r="F16" s="75" t="s">
        <v>43</v>
      </c>
    </row>
    <row r="17" spans="1:6" ht="15.75" customHeight="1" x14ac:dyDescent="0.25">
      <c r="A17" s="74" t="s">
        <v>166</v>
      </c>
      <c r="B17" s="74" t="s">
        <v>321</v>
      </c>
      <c r="C17" s="89">
        <f t="shared" ref="C17:F28" si="0">C2*0.9</f>
        <v>0.189</v>
      </c>
      <c r="D17" s="89">
        <f t="shared" si="0"/>
        <v>0.189</v>
      </c>
      <c r="E17" s="89">
        <f t="shared" si="0"/>
        <v>0</v>
      </c>
      <c r="F17" s="89">
        <f t="shared" si="0"/>
        <v>0</v>
      </c>
    </row>
    <row r="18" spans="1:6" ht="15.75" customHeight="1" x14ac:dyDescent="0.25">
      <c r="A18" s="74"/>
      <c r="B18" s="74" t="s">
        <v>322</v>
      </c>
      <c r="C18" s="89">
        <f t="shared" si="0"/>
        <v>0.9</v>
      </c>
      <c r="D18" s="89">
        <f t="shared" si="0"/>
        <v>0.9</v>
      </c>
      <c r="E18" s="89">
        <f t="shared" si="0"/>
        <v>0.9</v>
      </c>
      <c r="F18" s="89">
        <f t="shared" si="0"/>
        <v>0.9</v>
      </c>
    </row>
    <row r="19" spans="1:6" ht="15.75" customHeight="1" x14ac:dyDescent="0.25">
      <c r="A19" s="74" t="s">
        <v>179</v>
      </c>
      <c r="B19" s="74" t="s">
        <v>321</v>
      </c>
      <c r="C19" s="89">
        <f t="shared" si="0"/>
        <v>0.13500000000000001</v>
      </c>
      <c r="D19" s="89">
        <f t="shared" si="0"/>
        <v>0.13500000000000001</v>
      </c>
      <c r="E19" s="89">
        <f t="shared" si="0"/>
        <v>0</v>
      </c>
      <c r="F19" s="89">
        <f t="shared" si="0"/>
        <v>0</v>
      </c>
    </row>
    <row r="20" spans="1:6" ht="15.75" customHeight="1" x14ac:dyDescent="0.25">
      <c r="A20" s="74"/>
      <c r="B20" s="74" t="s">
        <v>322</v>
      </c>
      <c r="C20" s="89">
        <f t="shared" si="0"/>
        <v>0.9</v>
      </c>
      <c r="D20" s="89">
        <f t="shared" si="0"/>
        <v>0.9</v>
      </c>
      <c r="E20" s="89">
        <f t="shared" si="0"/>
        <v>0.9</v>
      </c>
      <c r="F20" s="89">
        <f t="shared" si="0"/>
        <v>0.9</v>
      </c>
    </row>
    <row r="21" spans="1:6" ht="15.75" customHeight="1" x14ac:dyDescent="0.25">
      <c r="A21" s="74" t="s">
        <v>180</v>
      </c>
      <c r="B21" s="74" t="s">
        <v>321</v>
      </c>
      <c r="C21" s="89">
        <f t="shared" si="0"/>
        <v>0.13500000000000001</v>
      </c>
      <c r="D21" s="89">
        <f t="shared" si="0"/>
        <v>0.13500000000000001</v>
      </c>
      <c r="E21" s="89">
        <f t="shared" si="0"/>
        <v>0</v>
      </c>
      <c r="F21" s="89">
        <f t="shared" si="0"/>
        <v>0</v>
      </c>
    </row>
    <row r="22" spans="1:6" ht="15.75" customHeight="1" x14ac:dyDescent="0.25">
      <c r="A22" s="74"/>
      <c r="B22" s="74" t="s">
        <v>322</v>
      </c>
      <c r="C22" s="89">
        <f t="shared" si="0"/>
        <v>0.9</v>
      </c>
      <c r="D22" s="89">
        <f t="shared" si="0"/>
        <v>0.9</v>
      </c>
      <c r="E22" s="89">
        <f t="shared" si="0"/>
        <v>0.9</v>
      </c>
      <c r="F22" s="89">
        <f t="shared" si="0"/>
        <v>0.9</v>
      </c>
    </row>
    <row r="23" spans="1:6" ht="15.75" customHeight="1" x14ac:dyDescent="0.25">
      <c r="A23" s="74" t="s">
        <v>181</v>
      </c>
      <c r="B23" s="74" t="s">
        <v>321</v>
      </c>
      <c r="C23" s="89">
        <f t="shared" si="0"/>
        <v>0.315</v>
      </c>
      <c r="D23" s="89">
        <f t="shared" si="0"/>
        <v>0.315</v>
      </c>
      <c r="E23" s="89">
        <f t="shared" si="0"/>
        <v>0</v>
      </c>
      <c r="F23" s="89">
        <f t="shared" si="0"/>
        <v>0</v>
      </c>
    </row>
    <row r="24" spans="1:6" ht="15.75" customHeight="1" x14ac:dyDescent="0.25">
      <c r="A24" s="74"/>
      <c r="B24" s="74" t="s">
        <v>322</v>
      </c>
      <c r="C24" s="89">
        <f t="shared" si="0"/>
        <v>0.9</v>
      </c>
      <c r="D24" s="89">
        <f t="shared" si="0"/>
        <v>0.9</v>
      </c>
      <c r="E24" s="89">
        <f t="shared" si="0"/>
        <v>0</v>
      </c>
      <c r="F24" s="89">
        <f t="shared" si="0"/>
        <v>0</v>
      </c>
    </row>
    <row r="25" spans="1:6" ht="15.75" customHeight="1" x14ac:dyDescent="0.25">
      <c r="A25" s="74" t="s">
        <v>185</v>
      </c>
      <c r="B25" s="74" t="s">
        <v>321</v>
      </c>
      <c r="C25" s="89">
        <f t="shared" si="0"/>
        <v>0.315</v>
      </c>
      <c r="D25" s="89">
        <f t="shared" si="0"/>
        <v>0.315</v>
      </c>
      <c r="E25" s="89">
        <f t="shared" si="0"/>
        <v>0</v>
      </c>
      <c r="F25" s="89">
        <f t="shared" si="0"/>
        <v>0</v>
      </c>
    </row>
    <row r="26" spans="1:6" ht="15.75" customHeight="1" x14ac:dyDescent="0.25">
      <c r="A26" s="74"/>
      <c r="B26" s="74" t="s">
        <v>322</v>
      </c>
      <c r="C26" s="89">
        <f t="shared" si="0"/>
        <v>0.9</v>
      </c>
      <c r="D26" s="89">
        <f t="shared" si="0"/>
        <v>0.9</v>
      </c>
      <c r="E26" s="89">
        <f t="shared" si="0"/>
        <v>0</v>
      </c>
      <c r="F26" s="89">
        <f t="shared" si="0"/>
        <v>0</v>
      </c>
    </row>
    <row r="27" spans="1:6" ht="15.75" customHeight="1" x14ac:dyDescent="0.25">
      <c r="A27" s="74" t="s">
        <v>189</v>
      </c>
      <c r="B27" s="74" t="s">
        <v>321</v>
      </c>
      <c r="C27" s="89">
        <f t="shared" si="0"/>
        <v>0.20700000000000002</v>
      </c>
      <c r="D27" s="89">
        <f t="shared" si="0"/>
        <v>0.20700000000000002</v>
      </c>
      <c r="E27" s="89">
        <f t="shared" si="0"/>
        <v>0</v>
      </c>
      <c r="F27" s="89">
        <f t="shared" si="0"/>
        <v>0</v>
      </c>
    </row>
    <row r="28" spans="1:6" ht="15.75" customHeight="1" x14ac:dyDescent="0.25">
      <c r="A28" s="74"/>
      <c r="B28" s="74" t="s">
        <v>322</v>
      </c>
      <c r="C28" s="89">
        <f t="shared" si="0"/>
        <v>0.9</v>
      </c>
      <c r="D28" s="89">
        <f t="shared" si="0"/>
        <v>0.9</v>
      </c>
      <c r="E28" s="89">
        <f t="shared" si="0"/>
        <v>0.9</v>
      </c>
      <c r="F28" s="89">
        <f t="shared" si="0"/>
        <v>0.9</v>
      </c>
    </row>
    <row r="30" spans="1:6" s="90" customFormat="1" ht="15.75" customHeight="1" x14ac:dyDescent="0.3">
      <c r="A30" s="90" t="s">
        <v>239</v>
      </c>
    </row>
    <row r="31" spans="1:6" ht="15.75" customHeight="1" x14ac:dyDescent="0.3">
      <c r="A31" s="75" t="s">
        <v>156</v>
      </c>
      <c r="B31" s="56"/>
      <c r="C31" s="56" t="s">
        <v>40</v>
      </c>
      <c r="D31" s="56" t="s">
        <v>42</v>
      </c>
      <c r="E31" s="56" t="s">
        <v>41</v>
      </c>
      <c r="F31" s="75" t="s">
        <v>43</v>
      </c>
    </row>
    <row r="32" spans="1:6" ht="15.75" customHeight="1" x14ac:dyDescent="0.25">
      <c r="A32" s="74" t="s">
        <v>166</v>
      </c>
      <c r="B32" s="74" t="s">
        <v>321</v>
      </c>
      <c r="C32" s="89">
        <f t="shared" ref="C32:F43" si="1">C2*1.05</f>
        <v>0.2205</v>
      </c>
      <c r="D32" s="89">
        <f t="shared" si="1"/>
        <v>0.2205</v>
      </c>
      <c r="E32" s="89">
        <f t="shared" si="1"/>
        <v>0</v>
      </c>
      <c r="F32" s="89">
        <f t="shared" si="1"/>
        <v>0</v>
      </c>
    </row>
    <row r="33" spans="1:6" ht="15.75" customHeight="1" x14ac:dyDescent="0.25">
      <c r="A33" s="74"/>
      <c r="B33" s="74" t="s">
        <v>322</v>
      </c>
      <c r="C33" s="89">
        <f t="shared" si="1"/>
        <v>1.05</v>
      </c>
      <c r="D33" s="89">
        <f t="shared" si="1"/>
        <v>1.05</v>
      </c>
      <c r="E33" s="89">
        <f t="shared" si="1"/>
        <v>1.05</v>
      </c>
      <c r="F33" s="89">
        <f t="shared" si="1"/>
        <v>1.05</v>
      </c>
    </row>
    <row r="34" spans="1:6" ht="15.75" customHeight="1" x14ac:dyDescent="0.25">
      <c r="A34" s="74" t="s">
        <v>179</v>
      </c>
      <c r="B34" s="74" t="s">
        <v>321</v>
      </c>
      <c r="C34" s="89">
        <f t="shared" si="1"/>
        <v>0.1575</v>
      </c>
      <c r="D34" s="89">
        <f t="shared" si="1"/>
        <v>0.1575</v>
      </c>
      <c r="E34" s="89">
        <f t="shared" si="1"/>
        <v>0</v>
      </c>
      <c r="F34" s="89">
        <f t="shared" si="1"/>
        <v>0</v>
      </c>
    </row>
    <row r="35" spans="1:6" ht="15.75" customHeight="1" x14ac:dyDescent="0.25">
      <c r="A35" s="74"/>
      <c r="B35" s="74" t="s">
        <v>322</v>
      </c>
      <c r="C35" s="89">
        <f t="shared" si="1"/>
        <v>1.05</v>
      </c>
      <c r="D35" s="89">
        <f t="shared" si="1"/>
        <v>1.05</v>
      </c>
      <c r="E35" s="89">
        <f t="shared" si="1"/>
        <v>1.05</v>
      </c>
      <c r="F35" s="89">
        <f t="shared" si="1"/>
        <v>1.05</v>
      </c>
    </row>
    <row r="36" spans="1:6" ht="15.75" customHeight="1" x14ac:dyDescent="0.25">
      <c r="A36" s="74" t="s">
        <v>180</v>
      </c>
      <c r="B36" s="74" t="s">
        <v>321</v>
      </c>
      <c r="C36" s="89">
        <f t="shared" si="1"/>
        <v>0.1575</v>
      </c>
      <c r="D36" s="89">
        <f t="shared" si="1"/>
        <v>0.1575</v>
      </c>
      <c r="E36" s="89">
        <f t="shared" si="1"/>
        <v>0</v>
      </c>
      <c r="F36" s="89">
        <f t="shared" si="1"/>
        <v>0</v>
      </c>
    </row>
    <row r="37" spans="1:6" ht="15.75" customHeight="1" x14ac:dyDescent="0.25">
      <c r="A37" s="74"/>
      <c r="B37" s="74" t="s">
        <v>322</v>
      </c>
      <c r="C37" s="89">
        <f t="shared" si="1"/>
        <v>1.05</v>
      </c>
      <c r="D37" s="89">
        <f t="shared" si="1"/>
        <v>1.05</v>
      </c>
      <c r="E37" s="89">
        <f t="shared" si="1"/>
        <v>1.05</v>
      </c>
      <c r="F37" s="89">
        <f t="shared" si="1"/>
        <v>1.05</v>
      </c>
    </row>
    <row r="38" spans="1:6" ht="15.75" customHeight="1" x14ac:dyDescent="0.25">
      <c r="A38" s="74" t="s">
        <v>181</v>
      </c>
      <c r="B38" s="74" t="s">
        <v>321</v>
      </c>
      <c r="C38" s="89">
        <f t="shared" si="1"/>
        <v>0.36749999999999999</v>
      </c>
      <c r="D38" s="89">
        <f t="shared" si="1"/>
        <v>0.36749999999999999</v>
      </c>
      <c r="E38" s="89">
        <f t="shared" si="1"/>
        <v>0</v>
      </c>
      <c r="F38" s="89">
        <f t="shared" si="1"/>
        <v>0</v>
      </c>
    </row>
    <row r="39" spans="1:6" ht="15.75" customHeight="1" x14ac:dyDescent="0.25">
      <c r="A39" s="74"/>
      <c r="B39" s="74" t="s">
        <v>322</v>
      </c>
      <c r="C39" s="89">
        <f t="shared" si="1"/>
        <v>1.05</v>
      </c>
      <c r="D39" s="89">
        <f t="shared" si="1"/>
        <v>1.05</v>
      </c>
      <c r="E39" s="89">
        <f t="shared" si="1"/>
        <v>0</v>
      </c>
      <c r="F39" s="89">
        <f t="shared" si="1"/>
        <v>0</v>
      </c>
    </row>
    <row r="40" spans="1:6" ht="15.75" customHeight="1" x14ac:dyDescent="0.25">
      <c r="A40" s="74" t="s">
        <v>185</v>
      </c>
      <c r="B40" s="74" t="s">
        <v>321</v>
      </c>
      <c r="C40" s="89">
        <f t="shared" si="1"/>
        <v>0.36749999999999999</v>
      </c>
      <c r="D40" s="89">
        <f t="shared" si="1"/>
        <v>0.36749999999999999</v>
      </c>
      <c r="E40" s="89">
        <f t="shared" si="1"/>
        <v>0</v>
      </c>
      <c r="F40" s="89">
        <f t="shared" si="1"/>
        <v>0</v>
      </c>
    </row>
    <row r="41" spans="1:6" ht="15.75" customHeight="1" x14ac:dyDescent="0.25">
      <c r="A41" s="74"/>
      <c r="B41" s="74" t="s">
        <v>322</v>
      </c>
      <c r="C41" s="89">
        <f t="shared" si="1"/>
        <v>1.05</v>
      </c>
      <c r="D41" s="89">
        <f t="shared" si="1"/>
        <v>1.05</v>
      </c>
      <c r="E41" s="89">
        <f t="shared" si="1"/>
        <v>0</v>
      </c>
      <c r="F41" s="89">
        <f t="shared" si="1"/>
        <v>0</v>
      </c>
    </row>
    <row r="42" spans="1:6" ht="15.75" customHeight="1" x14ac:dyDescent="0.25">
      <c r="A42" s="74" t="s">
        <v>189</v>
      </c>
      <c r="B42" s="74" t="s">
        <v>321</v>
      </c>
      <c r="C42" s="89">
        <f t="shared" si="1"/>
        <v>0.24150000000000002</v>
      </c>
      <c r="D42" s="89">
        <f t="shared" si="1"/>
        <v>0.24150000000000002</v>
      </c>
      <c r="E42" s="89">
        <f t="shared" si="1"/>
        <v>0</v>
      </c>
      <c r="F42" s="89">
        <f t="shared" si="1"/>
        <v>0</v>
      </c>
    </row>
    <row r="43" spans="1:6" ht="15.75" customHeight="1" x14ac:dyDescent="0.25">
      <c r="A43" s="74"/>
      <c r="B43" s="74" t="s">
        <v>322</v>
      </c>
      <c r="C43" s="89">
        <f t="shared" si="1"/>
        <v>1.05</v>
      </c>
      <c r="D43" s="89">
        <f t="shared" si="1"/>
        <v>1.05</v>
      </c>
      <c r="E43" s="89">
        <f t="shared" si="1"/>
        <v>1.05</v>
      </c>
      <c r="F43" s="89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6" customWidth="1"/>
    <col min="2" max="2" width="58.90625" style="66" bestFit="1" customWidth="1"/>
    <col min="3" max="15" width="15" style="66" customWidth="1"/>
    <col min="16" max="16" width="12.81640625" style="66" customWidth="1"/>
    <col min="17" max="16384" width="12.81640625" style="66"/>
  </cols>
  <sheetData>
    <row r="1" spans="1:15" ht="35.25" customHeight="1" x14ac:dyDescent="0.3">
      <c r="A1" s="56"/>
      <c r="B1" s="56"/>
      <c r="C1" s="61" t="s">
        <v>67</v>
      </c>
      <c r="D1" s="61" t="s">
        <v>77</v>
      </c>
      <c r="E1" s="61" t="s">
        <v>78</v>
      </c>
      <c r="F1" s="61" t="s">
        <v>79</v>
      </c>
      <c r="G1" s="61" t="s">
        <v>80</v>
      </c>
      <c r="H1" s="61" t="s">
        <v>58</v>
      </c>
      <c r="I1" s="61" t="s">
        <v>59</v>
      </c>
      <c r="J1" s="61" t="s">
        <v>60</v>
      </c>
      <c r="K1" s="61" t="s">
        <v>61</v>
      </c>
      <c r="L1" s="61" t="s">
        <v>112</v>
      </c>
      <c r="M1" s="61" t="s">
        <v>113</v>
      </c>
      <c r="N1" s="61" t="s">
        <v>114</v>
      </c>
      <c r="O1" s="61" t="s">
        <v>115</v>
      </c>
    </row>
    <row r="2" spans="1:15" ht="13" customHeight="1" x14ac:dyDescent="0.3">
      <c r="A2" s="56" t="s">
        <v>323</v>
      </c>
    </row>
    <row r="3" spans="1:15" x14ac:dyDescent="0.25">
      <c r="B3" s="70" t="s">
        <v>170</v>
      </c>
      <c r="C3" s="89">
        <v>0.53</v>
      </c>
      <c r="D3" s="89">
        <v>0.53</v>
      </c>
      <c r="E3" s="89">
        <v>1</v>
      </c>
      <c r="F3" s="89">
        <v>1</v>
      </c>
      <c r="G3" s="89">
        <v>1</v>
      </c>
      <c r="H3" s="89">
        <v>1</v>
      </c>
      <c r="I3" s="89">
        <v>1</v>
      </c>
      <c r="J3" s="89">
        <v>1</v>
      </c>
      <c r="K3" s="89">
        <v>1</v>
      </c>
      <c r="L3" s="89">
        <v>1</v>
      </c>
      <c r="M3" s="89">
        <v>1</v>
      </c>
      <c r="N3" s="89">
        <v>1</v>
      </c>
      <c r="O3" s="89">
        <v>1</v>
      </c>
    </row>
    <row r="4" spans="1:15" x14ac:dyDescent="0.25">
      <c r="B4" s="70" t="s">
        <v>175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0.73</v>
      </c>
      <c r="I4" s="89">
        <v>0.73</v>
      </c>
      <c r="J4" s="89">
        <v>0.73</v>
      </c>
      <c r="K4" s="89">
        <v>0.73</v>
      </c>
      <c r="L4" s="89">
        <v>1</v>
      </c>
      <c r="M4" s="89">
        <v>1</v>
      </c>
      <c r="N4" s="89">
        <v>1</v>
      </c>
      <c r="O4" s="89">
        <v>1</v>
      </c>
    </row>
    <row r="5" spans="1:15" x14ac:dyDescent="0.25">
      <c r="B5" s="70" t="s">
        <v>176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0.73</v>
      </c>
      <c r="I5" s="89">
        <v>0.73</v>
      </c>
      <c r="J5" s="89">
        <v>0.73</v>
      </c>
      <c r="K5" s="89">
        <v>0.73</v>
      </c>
      <c r="L5" s="89">
        <v>1</v>
      </c>
      <c r="M5" s="89">
        <v>1</v>
      </c>
      <c r="N5" s="89">
        <v>1</v>
      </c>
      <c r="O5" s="89">
        <v>1</v>
      </c>
    </row>
    <row r="6" spans="1:15" x14ac:dyDescent="0.25">
      <c r="B6" s="70" t="s">
        <v>177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0.73</v>
      </c>
      <c r="I6" s="89">
        <v>0.73</v>
      </c>
      <c r="J6" s="89">
        <v>0.73</v>
      </c>
      <c r="K6" s="89">
        <v>0.73</v>
      </c>
      <c r="L6" s="89">
        <v>1</v>
      </c>
      <c r="M6" s="89">
        <v>1</v>
      </c>
      <c r="N6" s="89">
        <v>1</v>
      </c>
      <c r="O6" s="89">
        <v>1</v>
      </c>
    </row>
    <row r="7" spans="1:15" x14ac:dyDescent="0.25">
      <c r="B7" s="70" t="s">
        <v>178</v>
      </c>
      <c r="C7" s="89">
        <v>1</v>
      </c>
      <c r="D7" s="89">
        <v>1</v>
      </c>
      <c r="E7" s="89">
        <v>1</v>
      </c>
      <c r="F7" s="89">
        <v>1</v>
      </c>
      <c r="G7" s="89">
        <v>1</v>
      </c>
      <c r="H7" s="89">
        <v>0.73</v>
      </c>
      <c r="I7" s="89">
        <v>0.73</v>
      </c>
      <c r="J7" s="89">
        <v>0.73</v>
      </c>
      <c r="K7" s="89">
        <v>0.73</v>
      </c>
      <c r="L7" s="89">
        <v>1</v>
      </c>
      <c r="M7" s="89">
        <v>1</v>
      </c>
      <c r="N7" s="89">
        <v>1</v>
      </c>
      <c r="O7" s="89">
        <v>1</v>
      </c>
    </row>
    <row r="8" spans="1:15" x14ac:dyDescent="0.25">
      <c r="B8" s="74" t="s">
        <v>179</v>
      </c>
      <c r="C8" s="89">
        <v>1</v>
      </c>
      <c r="D8" s="89">
        <v>1</v>
      </c>
      <c r="E8" s="89">
        <v>1</v>
      </c>
      <c r="F8" s="89">
        <v>1</v>
      </c>
      <c r="G8" s="89">
        <v>1</v>
      </c>
      <c r="H8" s="89">
        <v>1</v>
      </c>
      <c r="I8" s="89">
        <v>1</v>
      </c>
      <c r="J8" s="89">
        <v>1</v>
      </c>
      <c r="K8" s="89">
        <v>1</v>
      </c>
      <c r="L8" s="89">
        <v>0.33</v>
      </c>
      <c r="M8" s="89">
        <v>0.33</v>
      </c>
      <c r="N8" s="89">
        <v>0.33</v>
      </c>
      <c r="O8" s="89">
        <v>0.33</v>
      </c>
    </row>
    <row r="9" spans="1:15" x14ac:dyDescent="0.25">
      <c r="B9" s="74" t="s">
        <v>180</v>
      </c>
      <c r="C9" s="89">
        <v>1</v>
      </c>
      <c r="D9" s="89">
        <v>1</v>
      </c>
      <c r="E9" s="89">
        <v>1</v>
      </c>
      <c r="F9" s="89">
        <v>1</v>
      </c>
      <c r="G9" s="89">
        <v>1</v>
      </c>
      <c r="H9" s="89">
        <v>1</v>
      </c>
      <c r="I9" s="89">
        <v>1</v>
      </c>
      <c r="J9" s="89">
        <v>1</v>
      </c>
      <c r="K9" s="89">
        <v>1</v>
      </c>
      <c r="L9" s="89">
        <v>0.33</v>
      </c>
      <c r="M9" s="89">
        <v>0.33</v>
      </c>
      <c r="N9" s="89">
        <v>0.33</v>
      </c>
      <c r="O9" s="89">
        <v>0.33</v>
      </c>
    </row>
    <row r="10" spans="1:15" x14ac:dyDescent="0.25">
      <c r="B10" s="70" t="s">
        <v>181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1</v>
      </c>
      <c r="I10" s="89">
        <v>1</v>
      </c>
      <c r="J10" s="89">
        <v>1</v>
      </c>
      <c r="K10" s="89">
        <v>1</v>
      </c>
      <c r="L10" s="89">
        <v>0.83</v>
      </c>
      <c r="M10" s="89">
        <v>0.83</v>
      </c>
      <c r="N10" s="89">
        <v>0.83</v>
      </c>
      <c r="O10" s="89">
        <v>0.83</v>
      </c>
    </row>
    <row r="11" spans="1:15" x14ac:dyDescent="0.25">
      <c r="B11" s="74" t="s">
        <v>184</v>
      </c>
      <c r="C11" s="89">
        <v>1</v>
      </c>
      <c r="D11" s="89">
        <v>1</v>
      </c>
      <c r="E11" s="89">
        <v>0.69</v>
      </c>
      <c r="F11" s="89">
        <v>0.69</v>
      </c>
      <c r="G11" s="89">
        <v>1</v>
      </c>
      <c r="H11" s="89">
        <v>1</v>
      </c>
      <c r="I11" s="89">
        <v>1</v>
      </c>
      <c r="J11" s="89">
        <v>1</v>
      </c>
      <c r="K11" s="89">
        <v>1</v>
      </c>
      <c r="L11" s="89">
        <v>1</v>
      </c>
      <c r="M11" s="89">
        <v>1</v>
      </c>
      <c r="N11" s="89">
        <v>1</v>
      </c>
      <c r="O11" s="89">
        <v>1</v>
      </c>
    </row>
    <row r="12" spans="1:15" x14ac:dyDescent="0.25">
      <c r="B12" s="70" t="s">
        <v>185</v>
      </c>
      <c r="C12" s="89">
        <v>0.83</v>
      </c>
      <c r="D12" s="89">
        <v>0.83</v>
      </c>
      <c r="E12" s="89">
        <v>0.83</v>
      </c>
      <c r="F12" s="89">
        <v>0.83</v>
      </c>
      <c r="G12" s="89">
        <v>0.83</v>
      </c>
      <c r="H12" s="89">
        <v>0.83</v>
      </c>
      <c r="I12" s="89">
        <v>0.83</v>
      </c>
      <c r="J12" s="89">
        <v>0.83</v>
      </c>
      <c r="K12" s="89">
        <v>0.83</v>
      </c>
      <c r="L12" s="89">
        <v>0.83</v>
      </c>
      <c r="M12" s="89">
        <v>0.83</v>
      </c>
      <c r="N12" s="89">
        <v>0.83</v>
      </c>
      <c r="O12" s="89">
        <v>0.83</v>
      </c>
    </row>
    <row r="13" spans="1:15" ht="13" customHeight="1" x14ac:dyDescent="0.25">
      <c r="B13" s="70" t="s">
        <v>188</v>
      </c>
      <c r="C13" s="89">
        <v>1</v>
      </c>
      <c r="D13" s="89">
        <v>1</v>
      </c>
      <c r="E13" s="89">
        <v>0.69</v>
      </c>
      <c r="F13" s="89">
        <v>0.69</v>
      </c>
      <c r="G13" s="89">
        <v>0.69</v>
      </c>
      <c r="H13" s="89">
        <v>1</v>
      </c>
      <c r="I13" s="89">
        <v>1</v>
      </c>
      <c r="J13" s="89">
        <v>1</v>
      </c>
      <c r="K13" s="89">
        <v>1</v>
      </c>
      <c r="L13" s="89">
        <v>1</v>
      </c>
      <c r="M13" s="89">
        <v>1</v>
      </c>
      <c r="N13" s="89">
        <v>1</v>
      </c>
      <c r="O13" s="89">
        <v>1</v>
      </c>
    </row>
    <row r="14" spans="1:15" x14ac:dyDescent="0.25">
      <c r="B14" s="70" t="s">
        <v>189</v>
      </c>
      <c r="C14" s="89">
        <v>1</v>
      </c>
      <c r="D14" s="89">
        <v>1</v>
      </c>
      <c r="E14" s="89">
        <v>1</v>
      </c>
      <c r="F14" s="89">
        <v>1</v>
      </c>
      <c r="G14" s="89">
        <v>1</v>
      </c>
      <c r="H14" s="89">
        <v>1</v>
      </c>
      <c r="I14" s="89">
        <v>1</v>
      </c>
      <c r="J14" s="89">
        <v>1</v>
      </c>
      <c r="K14" s="89">
        <v>1</v>
      </c>
      <c r="L14" s="89">
        <v>0.33</v>
      </c>
      <c r="M14" s="89">
        <v>0.33</v>
      </c>
      <c r="N14" s="89">
        <v>0.33</v>
      </c>
      <c r="O14" s="89">
        <v>0.33</v>
      </c>
    </row>
    <row r="15" spans="1:15" x14ac:dyDescent="0.25">
      <c r="B15" s="74" t="s">
        <v>192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89">
        <v>1</v>
      </c>
      <c r="J15" s="89">
        <v>1</v>
      </c>
      <c r="K15" s="89">
        <v>1</v>
      </c>
      <c r="L15" s="89">
        <v>0.33</v>
      </c>
      <c r="M15" s="89">
        <v>0.33</v>
      </c>
      <c r="N15" s="89">
        <v>0.33</v>
      </c>
      <c r="O15" s="89">
        <v>0.33</v>
      </c>
    </row>
    <row r="17" spans="1:15" ht="13" customHeight="1" x14ac:dyDescent="0.3">
      <c r="A17" s="56" t="s">
        <v>324</v>
      </c>
      <c r="B17" s="70"/>
    </row>
    <row r="18" spans="1:15" x14ac:dyDescent="0.25">
      <c r="B18" s="74" t="s">
        <v>172</v>
      </c>
      <c r="C18" s="89">
        <v>1</v>
      </c>
      <c r="D18" s="89">
        <v>1</v>
      </c>
      <c r="E18" s="89">
        <v>0.97599999999999998</v>
      </c>
      <c r="F18" s="89">
        <v>0.97599999999999998</v>
      </c>
      <c r="G18" s="89">
        <v>0.97599999999999998</v>
      </c>
      <c r="H18" s="89">
        <v>0.97599999999999998</v>
      </c>
      <c r="I18" s="89">
        <v>0.97599999999999998</v>
      </c>
      <c r="J18" s="89">
        <v>0.97599999999999998</v>
      </c>
      <c r="K18" s="89">
        <v>0.97599999999999998</v>
      </c>
      <c r="L18" s="89">
        <v>0.97599999999999998</v>
      </c>
      <c r="M18" s="89">
        <v>0.97599999999999998</v>
      </c>
      <c r="N18" s="89">
        <v>0.97599999999999998</v>
      </c>
      <c r="O18" s="89">
        <v>0.97599999999999998</v>
      </c>
    </row>
    <row r="19" spans="1:15" x14ac:dyDescent="0.25">
      <c r="B19" s="74" t="s">
        <v>173</v>
      </c>
      <c r="C19" s="89">
        <v>1</v>
      </c>
      <c r="D19" s="89">
        <v>1</v>
      </c>
      <c r="E19" s="89">
        <v>0.97599999999999998</v>
      </c>
      <c r="F19" s="89">
        <v>0.97599999999999998</v>
      </c>
      <c r="G19" s="89">
        <v>0.97599999999999998</v>
      </c>
      <c r="H19" s="89">
        <v>0.97599999999999998</v>
      </c>
      <c r="I19" s="89">
        <v>0.97599999999999998</v>
      </c>
      <c r="J19" s="89">
        <v>0.97599999999999998</v>
      </c>
      <c r="K19" s="89">
        <v>0.97599999999999998</v>
      </c>
      <c r="L19" s="89">
        <v>0.97599999999999998</v>
      </c>
      <c r="M19" s="89">
        <v>0.97599999999999998</v>
      </c>
      <c r="N19" s="89">
        <v>0.97599999999999998</v>
      </c>
      <c r="O19" s="89">
        <v>0.97599999999999998</v>
      </c>
    </row>
    <row r="20" spans="1:15" x14ac:dyDescent="0.25">
      <c r="B20" s="74" t="s">
        <v>174</v>
      </c>
      <c r="C20" s="89">
        <v>1</v>
      </c>
      <c r="D20" s="89">
        <v>1</v>
      </c>
      <c r="E20" s="89">
        <v>0.97599999999999998</v>
      </c>
      <c r="F20" s="89">
        <v>0.97599999999999998</v>
      </c>
      <c r="G20" s="89">
        <v>0.97599999999999998</v>
      </c>
      <c r="H20" s="89">
        <v>0.97599999999999998</v>
      </c>
      <c r="I20" s="89">
        <v>0.97599999999999998</v>
      </c>
      <c r="J20" s="89">
        <v>0.97599999999999998</v>
      </c>
      <c r="K20" s="89">
        <v>0.97599999999999998</v>
      </c>
      <c r="L20" s="89">
        <v>0.97599999999999998</v>
      </c>
      <c r="M20" s="89">
        <v>0.97599999999999998</v>
      </c>
      <c r="N20" s="89">
        <v>0.97599999999999998</v>
      </c>
      <c r="O20" s="89">
        <v>0.97599999999999998</v>
      </c>
    </row>
    <row r="21" spans="1:15" x14ac:dyDescent="0.25">
      <c r="B21" s="74" t="s">
        <v>182</v>
      </c>
      <c r="C21" s="89">
        <v>1</v>
      </c>
      <c r="D21" s="89">
        <v>1</v>
      </c>
      <c r="E21" s="89">
        <v>0.9</v>
      </c>
      <c r="F21" s="89">
        <v>0.9</v>
      </c>
      <c r="G21" s="89">
        <v>0.9</v>
      </c>
      <c r="H21" s="89">
        <v>0.9</v>
      </c>
      <c r="I21" s="89">
        <v>0.9</v>
      </c>
      <c r="J21" s="89">
        <v>0.9</v>
      </c>
      <c r="K21" s="89">
        <v>0.9</v>
      </c>
      <c r="L21" s="89">
        <v>0.9</v>
      </c>
      <c r="M21" s="89">
        <v>0.9</v>
      </c>
      <c r="N21" s="89">
        <v>0.9</v>
      </c>
      <c r="O21" s="89">
        <v>0.9</v>
      </c>
    </row>
    <row r="23" spans="1:15" s="90" customFormat="1" ht="13" customHeight="1" x14ac:dyDescent="0.3">
      <c r="A23" s="90" t="s">
        <v>235</v>
      </c>
    </row>
    <row r="24" spans="1:15" ht="52" customHeight="1" x14ac:dyDescent="0.3">
      <c r="A24" s="56"/>
      <c r="B24" s="56"/>
      <c r="C24" s="61" t="s">
        <v>67</v>
      </c>
      <c r="D24" s="61" t="s">
        <v>77</v>
      </c>
      <c r="E24" s="61" t="s">
        <v>78</v>
      </c>
      <c r="F24" s="61" t="s">
        <v>79</v>
      </c>
      <c r="G24" s="61" t="s">
        <v>80</v>
      </c>
      <c r="H24" s="61" t="s">
        <v>58</v>
      </c>
      <c r="I24" s="61" t="s">
        <v>59</v>
      </c>
      <c r="J24" s="61" t="s">
        <v>60</v>
      </c>
      <c r="K24" s="61" t="s">
        <v>61</v>
      </c>
      <c r="L24" s="61" t="s">
        <v>112</v>
      </c>
      <c r="M24" s="61" t="s">
        <v>113</v>
      </c>
      <c r="N24" s="61" t="s">
        <v>114</v>
      </c>
      <c r="O24" s="61" t="s">
        <v>115</v>
      </c>
    </row>
    <row r="25" spans="1:15" ht="13" customHeight="1" x14ac:dyDescent="0.3">
      <c r="A25" s="56" t="s">
        <v>325</v>
      </c>
    </row>
    <row r="26" spans="1:15" x14ac:dyDescent="0.25">
      <c r="B26" s="70" t="s">
        <v>170</v>
      </c>
      <c r="C26" s="89">
        <f t="shared" ref="C26:O26" si="0">C3*0.9</f>
        <v>0.47700000000000004</v>
      </c>
      <c r="D26" s="89">
        <f t="shared" si="0"/>
        <v>0.47700000000000004</v>
      </c>
      <c r="E26" s="89">
        <f t="shared" si="0"/>
        <v>0.9</v>
      </c>
      <c r="F26" s="89">
        <f t="shared" si="0"/>
        <v>0.9</v>
      </c>
      <c r="G26" s="89">
        <f t="shared" si="0"/>
        <v>0.9</v>
      </c>
      <c r="H26" s="89">
        <f t="shared" si="0"/>
        <v>0.9</v>
      </c>
      <c r="I26" s="89">
        <f t="shared" si="0"/>
        <v>0.9</v>
      </c>
      <c r="J26" s="89">
        <f t="shared" si="0"/>
        <v>0.9</v>
      </c>
      <c r="K26" s="89">
        <f t="shared" si="0"/>
        <v>0.9</v>
      </c>
      <c r="L26" s="89">
        <f t="shared" si="0"/>
        <v>0.9</v>
      </c>
      <c r="M26" s="89">
        <f t="shared" si="0"/>
        <v>0.9</v>
      </c>
      <c r="N26" s="89">
        <f t="shared" si="0"/>
        <v>0.9</v>
      </c>
      <c r="O26" s="89">
        <f t="shared" si="0"/>
        <v>0.9</v>
      </c>
    </row>
    <row r="27" spans="1:15" x14ac:dyDescent="0.25">
      <c r="B27" s="70" t="s">
        <v>175</v>
      </c>
      <c r="C27" s="89">
        <f t="shared" ref="C27:O27" si="1">C4*0.9</f>
        <v>0.9</v>
      </c>
      <c r="D27" s="89">
        <f t="shared" si="1"/>
        <v>0.9</v>
      </c>
      <c r="E27" s="89">
        <f t="shared" si="1"/>
        <v>0.9</v>
      </c>
      <c r="F27" s="89">
        <f t="shared" si="1"/>
        <v>0.9</v>
      </c>
      <c r="G27" s="89">
        <f t="shared" si="1"/>
        <v>0.9</v>
      </c>
      <c r="H27" s="89">
        <f t="shared" si="1"/>
        <v>0.65700000000000003</v>
      </c>
      <c r="I27" s="89">
        <f t="shared" si="1"/>
        <v>0.65700000000000003</v>
      </c>
      <c r="J27" s="89">
        <f t="shared" si="1"/>
        <v>0.65700000000000003</v>
      </c>
      <c r="K27" s="89">
        <f t="shared" si="1"/>
        <v>0.65700000000000003</v>
      </c>
      <c r="L27" s="89">
        <f t="shared" si="1"/>
        <v>0.9</v>
      </c>
      <c r="M27" s="89">
        <f t="shared" si="1"/>
        <v>0.9</v>
      </c>
      <c r="N27" s="89">
        <f t="shared" si="1"/>
        <v>0.9</v>
      </c>
      <c r="O27" s="89">
        <f t="shared" si="1"/>
        <v>0.9</v>
      </c>
    </row>
    <row r="28" spans="1:15" x14ac:dyDescent="0.25">
      <c r="B28" s="70" t="s">
        <v>176</v>
      </c>
      <c r="C28" s="89">
        <f t="shared" ref="C28:O28" si="2">C5*0.9</f>
        <v>0.9</v>
      </c>
      <c r="D28" s="89">
        <f t="shared" si="2"/>
        <v>0.9</v>
      </c>
      <c r="E28" s="89">
        <f t="shared" si="2"/>
        <v>0.9</v>
      </c>
      <c r="F28" s="89">
        <f t="shared" si="2"/>
        <v>0.9</v>
      </c>
      <c r="G28" s="89">
        <f t="shared" si="2"/>
        <v>0.9</v>
      </c>
      <c r="H28" s="89">
        <f t="shared" si="2"/>
        <v>0.65700000000000003</v>
      </c>
      <c r="I28" s="89">
        <f t="shared" si="2"/>
        <v>0.65700000000000003</v>
      </c>
      <c r="J28" s="89">
        <f t="shared" si="2"/>
        <v>0.65700000000000003</v>
      </c>
      <c r="K28" s="89">
        <f t="shared" si="2"/>
        <v>0.65700000000000003</v>
      </c>
      <c r="L28" s="89">
        <f t="shared" si="2"/>
        <v>0.9</v>
      </c>
      <c r="M28" s="89">
        <f t="shared" si="2"/>
        <v>0.9</v>
      </c>
      <c r="N28" s="89">
        <f t="shared" si="2"/>
        <v>0.9</v>
      </c>
      <c r="O28" s="89">
        <f t="shared" si="2"/>
        <v>0.9</v>
      </c>
    </row>
    <row r="29" spans="1:15" x14ac:dyDescent="0.25">
      <c r="B29" s="70" t="s">
        <v>177</v>
      </c>
      <c r="C29" s="89">
        <f t="shared" ref="C29:O29" si="3">C6*0.9</f>
        <v>0.9</v>
      </c>
      <c r="D29" s="89">
        <f t="shared" si="3"/>
        <v>0.9</v>
      </c>
      <c r="E29" s="89">
        <f t="shared" si="3"/>
        <v>0.9</v>
      </c>
      <c r="F29" s="89">
        <f t="shared" si="3"/>
        <v>0.9</v>
      </c>
      <c r="G29" s="89">
        <f t="shared" si="3"/>
        <v>0.9</v>
      </c>
      <c r="H29" s="89">
        <f t="shared" si="3"/>
        <v>0.65700000000000003</v>
      </c>
      <c r="I29" s="89">
        <f t="shared" si="3"/>
        <v>0.65700000000000003</v>
      </c>
      <c r="J29" s="89">
        <f t="shared" si="3"/>
        <v>0.65700000000000003</v>
      </c>
      <c r="K29" s="89">
        <f t="shared" si="3"/>
        <v>0.65700000000000003</v>
      </c>
      <c r="L29" s="89">
        <f t="shared" si="3"/>
        <v>0.9</v>
      </c>
      <c r="M29" s="89">
        <f t="shared" si="3"/>
        <v>0.9</v>
      </c>
      <c r="N29" s="89">
        <f t="shared" si="3"/>
        <v>0.9</v>
      </c>
      <c r="O29" s="89">
        <f t="shared" si="3"/>
        <v>0.9</v>
      </c>
    </row>
    <row r="30" spans="1:15" x14ac:dyDescent="0.25">
      <c r="B30" s="70" t="s">
        <v>178</v>
      </c>
      <c r="C30" s="89">
        <f t="shared" ref="C30:O30" si="4">C7*0.9</f>
        <v>0.9</v>
      </c>
      <c r="D30" s="89">
        <f t="shared" si="4"/>
        <v>0.9</v>
      </c>
      <c r="E30" s="89">
        <f t="shared" si="4"/>
        <v>0.9</v>
      </c>
      <c r="F30" s="89">
        <f t="shared" si="4"/>
        <v>0.9</v>
      </c>
      <c r="G30" s="89">
        <f t="shared" si="4"/>
        <v>0.9</v>
      </c>
      <c r="H30" s="89">
        <f t="shared" si="4"/>
        <v>0.65700000000000003</v>
      </c>
      <c r="I30" s="89">
        <f t="shared" si="4"/>
        <v>0.65700000000000003</v>
      </c>
      <c r="J30" s="89">
        <f t="shared" si="4"/>
        <v>0.65700000000000003</v>
      </c>
      <c r="K30" s="89">
        <f t="shared" si="4"/>
        <v>0.65700000000000003</v>
      </c>
      <c r="L30" s="89">
        <f t="shared" si="4"/>
        <v>0.9</v>
      </c>
      <c r="M30" s="89">
        <f t="shared" si="4"/>
        <v>0.9</v>
      </c>
      <c r="N30" s="89">
        <f t="shared" si="4"/>
        <v>0.9</v>
      </c>
      <c r="O30" s="89">
        <f t="shared" si="4"/>
        <v>0.9</v>
      </c>
    </row>
    <row r="31" spans="1:15" x14ac:dyDescent="0.25">
      <c r="B31" s="74" t="s">
        <v>179</v>
      </c>
      <c r="C31" s="89">
        <f t="shared" ref="C31:O31" si="5">C8*0.9</f>
        <v>0.9</v>
      </c>
      <c r="D31" s="89">
        <f t="shared" si="5"/>
        <v>0.9</v>
      </c>
      <c r="E31" s="89">
        <f t="shared" si="5"/>
        <v>0.9</v>
      </c>
      <c r="F31" s="89">
        <f t="shared" si="5"/>
        <v>0.9</v>
      </c>
      <c r="G31" s="89">
        <f t="shared" si="5"/>
        <v>0.9</v>
      </c>
      <c r="H31" s="89">
        <f t="shared" si="5"/>
        <v>0.9</v>
      </c>
      <c r="I31" s="89">
        <f t="shared" si="5"/>
        <v>0.9</v>
      </c>
      <c r="J31" s="89">
        <f t="shared" si="5"/>
        <v>0.9</v>
      </c>
      <c r="K31" s="89">
        <f t="shared" si="5"/>
        <v>0.9</v>
      </c>
      <c r="L31" s="89">
        <f t="shared" si="5"/>
        <v>0.29700000000000004</v>
      </c>
      <c r="M31" s="89">
        <f t="shared" si="5"/>
        <v>0.29700000000000004</v>
      </c>
      <c r="N31" s="89">
        <f t="shared" si="5"/>
        <v>0.29700000000000004</v>
      </c>
      <c r="O31" s="89">
        <f t="shared" si="5"/>
        <v>0.29700000000000004</v>
      </c>
    </row>
    <row r="32" spans="1:15" x14ac:dyDescent="0.25">
      <c r="B32" s="74" t="s">
        <v>180</v>
      </c>
      <c r="C32" s="89">
        <f t="shared" ref="C32:O32" si="6">C9*0.9</f>
        <v>0.9</v>
      </c>
      <c r="D32" s="89">
        <f t="shared" si="6"/>
        <v>0.9</v>
      </c>
      <c r="E32" s="89">
        <f t="shared" si="6"/>
        <v>0.9</v>
      </c>
      <c r="F32" s="89">
        <f t="shared" si="6"/>
        <v>0.9</v>
      </c>
      <c r="G32" s="89">
        <f t="shared" si="6"/>
        <v>0.9</v>
      </c>
      <c r="H32" s="89">
        <f t="shared" si="6"/>
        <v>0.9</v>
      </c>
      <c r="I32" s="89">
        <f t="shared" si="6"/>
        <v>0.9</v>
      </c>
      <c r="J32" s="89">
        <f t="shared" si="6"/>
        <v>0.9</v>
      </c>
      <c r="K32" s="89">
        <f t="shared" si="6"/>
        <v>0.9</v>
      </c>
      <c r="L32" s="89">
        <f t="shared" si="6"/>
        <v>0.29700000000000004</v>
      </c>
      <c r="M32" s="89">
        <f t="shared" si="6"/>
        <v>0.29700000000000004</v>
      </c>
      <c r="N32" s="89">
        <f t="shared" si="6"/>
        <v>0.29700000000000004</v>
      </c>
      <c r="O32" s="89">
        <f t="shared" si="6"/>
        <v>0.29700000000000004</v>
      </c>
    </row>
    <row r="33" spans="1:15" x14ac:dyDescent="0.25">
      <c r="B33" s="70" t="s">
        <v>181</v>
      </c>
      <c r="C33" s="89">
        <f t="shared" ref="C33:O33" si="7">C10*0.9</f>
        <v>0.9</v>
      </c>
      <c r="D33" s="89">
        <f t="shared" si="7"/>
        <v>0.9</v>
      </c>
      <c r="E33" s="89">
        <f t="shared" si="7"/>
        <v>0.9</v>
      </c>
      <c r="F33" s="89">
        <f t="shared" si="7"/>
        <v>0.9</v>
      </c>
      <c r="G33" s="89">
        <f t="shared" si="7"/>
        <v>0.9</v>
      </c>
      <c r="H33" s="89">
        <f t="shared" si="7"/>
        <v>0.9</v>
      </c>
      <c r="I33" s="89">
        <f t="shared" si="7"/>
        <v>0.9</v>
      </c>
      <c r="J33" s="89">
        <f t="shared" si="7"/>
        <v>0.9</v>
      </c>
      <c r="K33" s="89">
        <f t="shared" si="7"/>
        <v>0.9</v>
      </c>
      <c r="L33" s="89">
        <f t="shared" si="7"/>
        <v>0.747</v>
      </c>
      <c r="M33" s="89">
        <f t="shared" si="7"/>
        <v>0.747</v>
      </c>
      <c r="N33" s="89">
        <f t="shared" si="7"/>
        <v>0.747</v>
      </c>
      <c r="O33" s="89">
        <f t="shared" si="7"/>
        <v>0.747</v>
      </c>
    </row>
    <row r="34" spans="1:15" x14ac:dyDescent="0.25">
      <c r="B34" s="74" t="s">
        <v>184</v>
      </c>
      <c r="C34" s="89">
        <f t="shared" ref="C34:O34" si="8">C11*0.9</f>
        <v>0.9</v>
      </c>
      <c r="D34" s="89">
        <f t="shared" si="8"/>
        <v>0.9</v>
      </c>
      <c r="E34" s="89">
        <f t="shared" si="8"/>
        <v>0.621</v>
      </c>
      <c r="F34" s="89">
        <f t="shared" si="8"/>
        <v>0.621</v>
      </c>
      <c r="G34" s="89">
        <f t="shared" si="8"/>
        <v>0.9</v>
      </c>
      <c r="H34" s="89">
        <f t="shared" si="8"/>
        <v>0.9</v>
      </c>
      <c r="I34" s="89">
        <f t="shared" si="8"/>
        <v>0.9</v>
      </c>
      <c r="J34" s="89">
        <f t="shared" si="8"/>
        <v>0.9</v>
      </c>
      <c r="K34" s="89">
        <f t="shared" si="8"/>
        <v>0.9</v>
      </c>
      <c r="L34" s="89">
        <f t="shared" si="8"/>
        <v>0.9</v>
      </c>
      <c r="M34" s="89">
        <f t="shared" si="8"/>
        <v>0.9</v>
      </c>
      <c r="N34" s="89">
        <f t="shared" si="8"/>
        <v>0.9</v>
      </c>
      <c r="O34" s="89">
        <f t="shared" si="8"/>
        <v>0.9</v>
      </c>
    </row>
    <row r="35" spans="1:15" x14ac:dyDescent="0.25">
      <c r="B35" s="70" t="s">
        <v>185</v>
      </c>
      <c r="C35" s="89">
        <f t="shared" ref="C35:O35" si="9">C12*0.9</f>
        <v>0.747</v>
      </c>
      <c r="D35" s="89">
        <f t="shared" si="9"/>
        <v>0.747</v>
      </c>
      <c r="E35" s="89">
        <f t="shared" si="9"/>
        <v>0.747</v>
      </c>
      <c r="F35" s="89">
        <f t="shared" si="9"/>
        <v>0.747</v>
      </c>
      <c r="G35" s="89">
        <f t="shared" si="9"/>
        <v>0.747</v>
      </c>
      <c r="H35" s="89">
        <f t="shared" si="9"/>
        <v>0.747</v>
      </c>
      <c r="I35" s="89">
        <f t="shared" si="9"/>
        <v>0.747</v>
      </c>
      <c r="J35" s="89">
        <f t="shared" si="9"/>
        <v>0.747</v>
      </c>
      <c r="K35" s="89">
        <f t="shared" si="9"/>
        <v>0.747</v>
      </c>
      <c r="L35" s="89">
        <f t="shared" si="9"/>
        <v>0.747</v>
      </c>
      <c r="M35" s="89">
        <f t="shared" si="9"/>
        <v>0.747</v>
      </c>
      <c r="N35" s="89">
        <f t="shared" si="9"/>
        <v>0.747</v>
      </c>
      <c r="O35" s="89">
        <f t="shared" si="9"/>
        <v>0.747</v>
      </c>
    </row>
    <row r="36" spans="1:15" x14ac:dyDescent="0.25">
      <c r="B36" s="70" t="s">
        <v>188</v>
      </c>
      <c r="C36" s="89">
        <f t="shared" ref="C36:O36" si="10">C13*0.9</f>
        <v>0.9</v>
      </c>
      <c r="D36" s="89">
        <f t="shared" si="10"/>
        <v>0.9</v>
      </c>
      <c r="E36" s="89">
        <f t="shared" si="10"/>
        <v>0.621</v>
      </c>
      <c r="F36" s="89">
        <f t="shared" si="10"/>
        <v>0.621</v>
      </c>
      <c r="G36" s="89">
        <f t="shared" si="10"/>
        <v>0.621</v>
      </c>
      <c r="H36" s="89">
        <f t="shared" si="10"/>
        <v>0.9</v>
      </c>
      <c r="I36" s="89">
        <f t="shared" si="10"/>
        <v>0.9</v>
      </c>
      <c r="J36" s="89">
        <f t="shared" si="10"/>
        <v>0.9</v>
      </c>
      <c r="K36" s="89">
        <f t="shared" si="10"/>
        <v>0.9</v>
      </c>
      <c r="L36" s="89">
        <f t="shared" si="10"/>
        <v>0.9</v>
      </c>
      <c r="M36" s="89">
        <f t="shared" si="10"/>
        <v>0.9</v>
      </c>
      <c r="N36" s="89">
        <f t="shared" si="10"/>
        <v>0.9</v>
      </c>
      <c r="O36" s="89">
        <f t="shared" si="10"/>
        <v>0.9</v>
      </c>
    </row>
    <row r="37" spans="1:15" x14ac:dyDescent="0.25">
      <c r="B37" s="70" t="s">
        <v>189</v>
      </c>
      <c r="C37" s="89">
        <f t="shared" ref="C37:O37" si="11">C14*0.9</f>
        <v>0.9</v>
      </c>
      <c r="D37" s="89">
        <f t="shared" si="11"/>
        <v>0.9</v>
      </c>
      <c r="E37" s="89">
        <f t="shared" si="11"/>
        <v>0.9</v>
      </c>
      <c r="F37" s="89">
        <f t="shared" si="11"/>
        <v>0.9</v>
      </c>
      <c r="G37" s="89">
        <f t="shared" si="11"/>
        <v>0.9</v>
      </c>
      <c r="H37" s="89">
        <f t="shared" si="11"/>
        <v>0.9</v>
      </c>
      <c r="I37" s="89">
        <f t="shared" si="11"/>
        <v>0.9</v>
      </c>
      <c r="J37" s="89">
        <f t="shared" si="11"/>
        <v>0.9</v>
      </c>
      <c r="K37" s="89">
        <f t="shared" si="11"/>
        <v>0.9</v>
      </c>
      <c r="L37" s="89">
        <f t="shared" si="11"/>
        <v>0.29700000000000004</v>
      </c>
      <c r="M37" s="89">
        <f t="shared" si="11"/>
        <v>0.29700000000000004</v>
      </c>
      <c r="N37" s="89">
        <f t="shared" si="11"/>
        <v>0.29700000000000004</v>
      </c>
      <c r="O37" s="89">
        <f t="shared" si="11"/>
        <v>0.29700000000000004</v>
      </c>
    </row>
    <row r="38" spans="1:15" x14ac:dyDescent="0.25">
      <c r="B38" s="74" t="s">
        <v>192</v>
      </c>
      <c r="C38" s="89">
        <f t="shared" ref="C38:O38" si="12">C15*0.9</f>
        <v>0.9</v>
      </c>
      <c r="D38" s="89">
        <f t="shared" si="12"/>
        <v>0.9</v>
      </c>
      <c r="E38" s="89">
        <f t="shared" si="12"/>
        <v>0.9</v>
      </c>
      <c r="F38" s="89">
        <f t="shared" si="12"/>
        <v>0.9</v>
      </c>
      <c r="G38" s="89">
        <f t="shared" si="12"/>
        <v>0.9</v>
      </c>
      <c r="H38" s="89">
        <f t="shared" si="12"/>
        <v>0.9</v>
      </c>
      <c r="I38" s="89">
        <f t="shared" si="12"/>
        <v>0.9</v>
      </c>
      <c r="J38" s="89">
        <f t="shared" si="12"/>
        <v>0.9</v>
      </c>
      <c r="K38" s="89">
        <f t="shared" si="12"/>
        <v>0.9</v>
      </c>
      <c r="L38" s="89">
        <f t="shared" si="12"/>
        <v>0.29700000000000004</v>
      </c>
      <c r="M38" s="89">
        <f t="shared" si="12"/>
        <v>0.29700000000000004</v>
      </c>
      <c r="N38" s="89">
        <f t="shared" si="12"/>
        <v>0.29700000000000004</v>
      </c>
      <c r="O38" s="89">
        <f t="shared" si="12"/>
        <v>0.29700000000000004</v>
      </c>
    </row>
    <row r="40" spans="1:15" ht="13" customHeight="1" x14ac:dyDescent="0.3">
      <c r="A40" s="56" t="s">
        <v>326</v>
      </c>
      <c r="B40" s="70"/>
    </row>
    <row r="41" spans="1:15" x14ac:dyDescent="0.25">
      <c r="B41" s="74" t="s">
        <v>172</v>
      </c>
      <c r="C41" s="89">
        <f t="shared" ref="C41:O41" si="13">C18*0.9</f>
        <v>0.9</v>
      </c>
      <c r="D41" s="89">
        <f t="shared" si="13"/>
        <v>0.9</v>
      </c>
      <c r="E41" s="89">
        <f t="shared" si="13"/>
        <v>0.87839999999999996</v>
      </c>
      <c r="F41" s="89">
        <f t="shared" si="13"/>
        <v>0.87839999999999996</v>
      </c>
      <c r="G41" s="89">
        <f t="shared" si="13"/>
        <v>0.87839999999999996</v>
      </c>
      <c r="H41" s="89">
        <f t="shared" si="13"/>
        <v>0.87839999999999996</v>
      </c>
      <c r="I41" s="89">
        <f t="shared" si="13"/>
        <v>0.87839999999999996</v>
      </c>
      <c r="J41" s="89">
        <f t="shared" si="13"/>
        <v>0.87839999999999996</v>
      </c>
      <c r="K41" s="89">
        <f t="shared" si="13"/>
        <v>0.87839999999999996</v>
      </c>
      <c r="L41" s="89">
        <f t="shared" si="13"/>
        <v>0.87839999999999996</v>
      </c>
      <c r="M41" s="89">
        <f t="shared" si="13"/>
        <v>0.87839999999999996</v>
      </c>
      <c r="N41" s="89">
        <f t="shared" si="13"/>
        <v>0.87839999999999996</v>
      </c>
      <c r="O41" s="89">
        <f t="shared" si="13"/>
        <v>0.87839999999999996</v>
      </c>
    </row>
    <row r="42" spans="1:15" x14ac:dyDescent="0.25">
      <c r="B42" s="74" t="s">
        <v>173</v>
      </c>
      <c r="C42" s="89">
        <f t="shared" ref="C42:O42" si="14">C19*0.9</f>
        <v>0.9</v>
      </c>
      <c r="D42" s="89">
        <f t="shared" si="14"/>
        <v>0.9</v>
      </c>
      <c r="E42" s="89">
        <f t="shared" si="14"/>
        <v>0.87839999999999996</v>
      </c>
      <c r="F42" s="89">
        <f t="shared" si="14"/>
        <v>0.87839999999999996</v>
      </c>
      <c r="G42" s="89">
        <f t="shared" si="14"/>
        <v>0.87839999999999996</v>
      </c>
      <c r="H42" s="89">
        <f t="shared" si="14"/>
        <v>0.87839999999999996</v>
      </c>
      <c r="I42" s="89">
        <f t="shared" si="14"/>
        <v>0.87839999999999996</v>
      </c>
      <c r="J42" s="89">
        <f t="shared" si="14"/>
        <v>0.87839999999999996</v>
      </c>
      <c r="K42" s="89">
        <f t="shared" si="14"/>
        <v>0.87839999999999996</v>
      </c>
      <c r="L42" s="89">
        <f t="shared" si="14"/>
        <v>0.87839999999999996</v>
      </c>
      <c r="M42" s="89">
        <f t="shared" si="14"/>
        <v>0.87839999999999996</v>
      </c>
      <c r="N42" s="89">
        <f t="shared" si="14"/>
        <v>0.87839999999999996</v>
      </c>
      <c r="O42" s="89">
        <f t="shared" si="14"/>
        <v>0.87839999999999996</v>
      </c>
    </row>
    <row r="43" spans="1:15" x14ac:dyDescent="0.25">
      <c r="B43" s="74" t="s">
        <v>174</v>
      </c>
      <c r="C43" s="89">
        <f t="shared" ref="C43:O43" si="15">C20*0.9</f>
        <v>0.9</v>
      </c>
      <c r="D43" s="89">
        <f t="shared" si="15"/>
        <v>0.9</v>
      </c>
      <c r="E43" s="89">
        <f t="shared" si="15"/>
        <v>0.87839999999999996</v>
      </c>
      <c r="F43" s="89">
        <f t="shared" si="15"/>
        <v>0.87839999999999996</v>
      </c>
      <c r="G43" s="89">
        <f t="shared" si="15"/>
        <v>0.87839999999999996</v>
      </c>
      <c r="H43" s="89">
        <f t="shared" si="15"/>
        <v>0.87839999999999996</v>
      </c>
      <c r="I43" s="89">
        <f t="shared" si="15"/>
        <v>0.87839999999999996</v>
      </c>
      <c r="J43" s="89">
        <f t="shared" si="15"/>
        <v>0.87839999999999996</v>
      </c>
      <c r="K43" s="89">
        <f t="shared" si="15"/>
        <v>0.87839999999999996</v>
      </c>
      <c r="L43" s="89">
        <f t="shared" si="15"/>
        <v>0.87839999999999996</v>
      </c>
      <c r="M43" s="89">
        <f t="shared" si="15"/>
        <v>0.87839999999999996</v>
      </c>
      <c r="N43" s="89">
        <f t="shared" si="15"/>
        <v>0.87839999999999996</v>
      </c>
      <c r="O43" s="89">
        <f t="shared" si="15"/>
        <v>0.87839999999999996</v>
      </c>
    </row>
    <row r="44" spans="1:15" x14ac:dyDescent="0.25">
      <c r="B44" s="74" t="s">
        <v>182</v>
      </c>
      <c r="C44" s="89">
        <f t="shared" ref="C44:O44" si="16">C21*0.9</f>
        <v>0.9</v>
      </c>
      <c r="D44" s="89">
        <f t="shared" si="16"/>
        <v>0.9</v>
      </c>
      <c r="E44" s="89">
        <f t="shared" si="16"/>
        <v>0.81</v>
      </c>
      <c r="F44" s="89">
        <f t="shared" si="16"/>
        <v>0.81</v>
      </c>
      <c r="G44" s="89">
        <f t="shared" si="16"/>
        <v>0.81</v>
      </c>
      <c r="H44" s="89">
        <f t="shared" si="16"/>
        <v>0.81</v>
      </c>
      <c r="I44" s="89">
        <f t="shared" si="16"/>
        <v>0.81</v>
      </c>
      <c r="J44" s="89">
        <f t="shared" si="16"/>
        <v>0.81</v>
      </c>
      <c r="K44" s="89">
        <f t="shared" si="16"/>
        <v>0.81</v>
      </c>
      <c r="L44" s="89">
        <f t="shared" si="16"/>
        <v>0.81</v>
      </c>
      <c r="M44" s="89">
        <f t="shared" si="16"/>
        <v>0.81</v>
      </c>
      <c r="N44" s="89">
        <f t="shared" si="16"/>
        <v>0.81</v>
      </c>
      <c r="O44" s="89">
        <f t="shared" si="16"/>
        <v>0.81</v>
      </c>
    </row>
    <row r="46" spans="1:15" s="90" customFormat="1" ht="13" customHeight="1" x14ac:dyDescent="0.3">
      <c r="A46" s="90" t="s">
        <v>239</v>
      </c>
    </row>
    <row r="47" spans="1:15" ht="52" customHeight="1" x14ac:dyDescent="0.3">
      <c r="A47" s="56"/>
      <c r="B47" s="56"/>
      <c r="C47" s="61" t="s">
        <v>67</v>
      </c>
      <c r="D47" s="61" t="s">
        <v>77</v>
      </c>
      <c r="E47" s="61" t="s">
        <v>78</v>
      </c>
      <c r="F47" s="61" t="s">
        <v>79</v>
      </c>
      <c r="G47" s="61" t="s">
        <v>80</v>
      </c>
      <c r="H47" s="61" t="s">
        <v>58</v>
      </c>
      <c r="I47" s="61" t="s">
        <v>59</v>
      </c>
      <c r="J47" s="61" t="s">
        <v>60</v>
      </c>
      <c r="K47" s="61" t="s">
        <v>61</v>
      </c>
      <c r="L47" s="61" t="s">
        <v>112</v>
      </c>
      <c r="M47" s="61" t="s">
        <v>113</v>
      </c>
      <c r="N47" s="61" t="s">
        <v>114</v>
      </c>
      <c r="O47" s="61" t="s">
        <v>115</v>
      </c>
    </row>
    <row r="48" spans="1:15" ht="13" customHeight="1" x14ac:dyDescent="0.3">
      <c r="A48" s="56" t="s">
        <v>327</v>
      </c>
    </row>
    <row r="49" spans="1:15" x14ac:dyDescent="0.25">
      <c r="B49" s="70" t="s">
        <v>170</v>
      </c>
      <c r="C49" s="89">
        <f t="shared" ref="C49:O49" si="17">C3*1.05</f>
        <v>0.55650000000000011</v>
      </c>
      <c r="D49" s="89">
        <f t="shared" si="17"/>
        <v>0.55650000000000011</v>
      </c>
      <c r="E49" s="89">
        <f t="shared" si="17"/>
        <v>1.05</v>
      </c>
      <c r="F49" s="89">
        <f t="shared" si="17"/>
        <v>1.05</v>
      </c>
      <c r="G49" s="89">
        <f t="shared" si="17"/>
        <v>1.05</v>
      </c>
      <c r="H49" s="89">
        <f t="shared" si="17"/>
        <v>1.05</v>
      </c>
      <c r="I49" s="89">
        <f t="shared" si="17"/>
        <v>1.05</v>
      </c>
      <c r="J49" s="89">
        <f t="shared" si="17"/>
        <v>1.05</v>
      </c>
      <c r="K49" s="89">
        <f t="shared" si="17"/>
        <v>1.05</v>
      </c>
      <c r="L49" s="89">
        <f t="shared" si="17"/>
        <v>1.05</v>
      </c>
      <c r="M49" s="89">
        <f t="shared" si="17"/>
        <v>1.05</v>
      </c>
      <c r="N49" s="89">
        <f t="shared" si="17"/>
        <v>1.05</v>
      </c>
      <c r="O49" s="89">
        <f t="shared" si="17"/>
        <v>1.05</v>
      </c>
    </row>
    <row r="50" spans="1:15" x14ac:dyDescent="0.25">
      <c r="B50" s="70" t="s">
        <v>175</v>
      </c>
      <c r="C50" s="89">
        <f t="shared" ref="C50:O50" si="18">C4*1.05</f>
        <v>1.05</v>
      </c>
      <c r="D50" s="89">
        <f t="shared" si="18"/>
        <v>1.05</v>
      </c>
      <c r="E50" s="89">
        <f t="shared" si="18"/>
        <v>1.05</v>
      </c>
      <c r="F50" s="89">
        <f t="shared" si="18"/>
        <v>1.05</v>
      </c>
      <c r="G50" s="89">
        <f t="shared" si="18"/>
        <v>1.05</v>
      </c>
      <c r="H50" s="89">
        <f t="shared" si="18"/>
        <v>0.76649999999999996</v>
      </c>
      <c r="I50" s="89">
        <f t="shared" si="18"/>
        <v>0.76649999999999996</v>
      </c>
      <c r="J50" s="89">
        <f t="shared" si="18"/>
        <v>0.76649999999999996</v>
      </c>
      <c r="K50" s="89">
        <f t="shared" si="18"/>
        <v>0.76649999999999996</v>
      </c>
      <c r="L50" s="89">
        <f t="shared" si="18"/>
        <v>1.05</v>
      </c>
      <c r="M50" s="89">
        <f t="shared" si="18"/>
        <v>1.05</v>
      </c>
      <c r="N50" s="89">
        <f t="shared" si="18"/>
        <v>1.05</v>
      </c>
      <c r="O50" s="89">
        <f t="shared" si="18"/>
        <v>1.05</v>
      </c>
    </row>
    <row r="51" spans="1:15" x14ac:dyDescent="0.25">
      <c r="B51" s="70" t="s">
        <v>176</v>
      </c>
      <c r="C51" s="89">
        <f t="shared" ref="C51:O51" si="19">C5*1.05</f>
        <v>1.05</v>
      </c>
      <c r="D51" s="89">
        <f t="shared" si="19"/>
        <v>1.05</v>
      </c>
      <c r="E51" s="89">
        <f t="shared" si="19"/>
        <v>1.05</v>
      </c>
      <c r="F51" s="89">
        <f t="shared" si="19"/>
        <v>1.05</v>
      </c>
      <c r="G51" s="89">
        <f t="shared" si="19"/>
        <v>1.05</v>
      </c>
      <c r="H51" s="89">
        <f t="shared" si="19"/>
        <v>0.76649999999999996</v>
      </c>
      <c r="I51" s="89">
        <f t="shared" si="19"/>
        <v>0.76649999999999996</v>
      </c>
      <c r="J51" s="89">
        <f t="shared" si="19"/>
        <v>0.76649999999999996</v>
      </c>
      <c r="K51" s="89">
        <f t="shared" si="19"/>
        <v>0.76649999999999996</v>
      </c>
      <c r="L51" s="89">
        <f t="shared" si="19"/>
        <v>1.05</v>
      </c>
      <c r="M51" s="89">
        <f t="shared" si="19"/>
        <v>1.05</v>
      </c>
      <c r="N51" s="89">
        <f t="shared" si="19"/>
        <v>1.05</v>
      </c>
      <c r="O51" s="89">
        <f t="shared" si="19"/>
        <v>1.05</v>
      </c>
    </row>
    <row r="52" spans="1:15" x14ac:dyDescent="0.25">
      <c r="B52" s="70" t="s">
        <v>177</v>
      </c>
      <c r="C52" s="89">
        <f t="shared" ref="C52:O52" si="20">C6*1.05</f>
        <v>1.05</v>
      </c>
      <c r="D52" s="89">
        <f t="shared" si="20"/>
        <v>1.05</v>
      </c>
      <c r="E52" s="89">
        <f t="shared" si="20"/>
        <v>1.05</v>
      </c>
      <c r="F52" s="89">
        <f t="shared" si="20"/>
        <v>1.05</v>
      </c>
      <c r="G52" s="89">
        <f t="shared" si="20"/>
        <v>1.05</v>
      </c>
      <c r="H52" s="89">
        <f t="shared" si="20"/>
        <v>0.76649999999999996</v>
      </c>
      <c r="I52" s="89">
        <f t="shared" si="20"/>
        <v>0.76649999999999996</v>
      </c>
      <c r="J52" s="89">
        <f t="shared" si="20"/>
        <v>0.76649999999999996</v>
      </c>
      <c r="K52" s="89">
        <f t="shared" si="20"/>
        <v>0.76649999999999996</v>
      </c>
      <c r="L52" s="89">
        <f t="shared" si="20"/>
        <v>1.05</v>
      </c>
      <c r="M52" s="89">
        <f t="shared" si="20"/>
        <v>1.05</v>
      </c>
      <c r="N52" s="89">
        <f t="shared" si="20"/>
        <v>1.05</v>
      </c>
      <c r="O52" s="89">
        <f t="shared" si="20"/>
        <v>1.05</v>
      </c>
    </row>
    <row r="53" spans="1:15" x14ac:dyDescent="0.25">
      <c r="B53" s="70" t="s">
        <v>178</v>
      </c>
      <c r="C53" s="89">
        <f t="shared" ref="C53:O53" si="21">C7*1.05</f>
        <v>1.05</v>
      </c>
      <c r="D53" s="89">
        <f t="shared" si="21"/>
        <v>1.05</v>
      </c>
      <c r="E53" s="89">
        <f t="shared" si="21"/>
        <v>1.05</v>
      </c>
      <c r="F53" s="89">
        <f t="shared" si="21"/>
        <v>1.05</v>
      </c>
      <c r="G53" s="89">
        <f t="shared" si="21"/>
        <v>1.05</v>
      </c>
      <c r="H53" s="89">
        <f t="shared" si="21"/>
        <v>0.76649999999999996</v>
      </c>
      <c r="I53" s="89">
        <f t="shared" si="21"/>
        <v>0.76649999999999996</v>
      </c>
      <c r="J53" s="89">
        <f t="shared" si="21"/>
        <v>0.76649999999999996</v>
      </c>
      <c r="K53" s="89">
        <f t="shared" si="21"/>
        <v>0.76649999999999996</v>
      </c>
      <c r="L53" s="89">
        <f t="shared" si="21"/>
        <v>1.05</v>
      </c>
      <c r="M53" s="89">
        <f t="shared" si="21"/>
        <v>1.05</v>
      </c>
      <c r="N53" s="89">
        <f t="shared" si="21"/>
        <v>1.05</v>
      </c>
      <c r="O53" s="89">
        <f t="shared" si="21"/>
        <v>1.05</v>
      </c>
    </row>
    <row r="54" spans="1:15" x14ac:dyDescent="0.25">
      <c r="B54" s="74" t="s">
        <v>179</v>
      </c>
      <c r="C54" s="89">
        <f t="shared" ref="C54:O54" si="22">C8*1.05</f>
        <v>1.05</v>
      </c>
      <c r="D54" s="89">
        <f t="shared" si="22"/>
        <v>1.05</v>
      </c>
      <c r="E54" s="89">
        <f t="shared" si="22"/>
        <v>1.05</v>
      </c>
      <c r="F54" s="89">
        <f t="shared" si="22"/>
        <v>1.05</v>
      </c>
      <c r="G54" s="89">
        <f t="shared" si="22"/>
        <v>1.05</v>
      </c>
      <c r="H54" s="89">
        <f t="shared" si="22"/>
        <v>1.05</v>
      </c>
      <c r="I54" s="89">
        <f t="shared" si="22"/>
        <v>1.05</v>
      </c>
      <c r="J54" s="89">
        <f t="shared" si="22"/>
        <v>1.05</v>
      </c>
      <c r="K54" s="89">
        <f t="shared" si="22"/>
        <v>1.05</v>
      </c>
      <c r="L54" s="89">
        <f t="shared" si="22"/>
        <v>0.34650000000000003</v>
      </c>
      <c r="M54" s="89">
        <f t="shared" si="22"/>
        <v>0.34650000000000003</v>
      </c>
      <c r="N54" s="89">
        <f t="shared" si="22"/>
        <v>0.34650000000000003</v>
      </c>
      <c r="O54" s="89">
        <f t="shared" si="22"/>
        <v>0.34650000000000003</v>
      </c>
    </row>
    <row r="55" spans="1:15" x14ac:dyDescent="0.25">
      <c r="B55" s="74" t="s">
        <v>180</v>
      </c>
      <c r="C55" s="89">
        <f t="shared" ref="C55:O55" si="23">C9*1.05</f>
        <v>1.05</v>
      </c>
      <c r="D55" s="89">
        <f t="shared" si="23"/>
        <v>1.05</v>
      </c>
      <c r="E55" s="89">
        <f t="shared" si="23"/>
        <v>1.05</v>
      </c>
      <c r="F55" s="89">
        <f t="shared" si="23"/>
        <v>1.05</v>
      </c>
      <c r="G55" s="89">
        <f t="shared" si="23"/>
        <v>1.05</v>
      </c>
      <c r="H55" s="89">
        <f t="shared" si="23"/>
        <v>1.05</v>
      </c>
      <c r="I55" s="89">
        <f t="shared" si="23"/>
        <v>1.05</v>
      </c>
      <c r="J55" s="89">
        <f t="shared" si="23"/>
        <v>1.05</v>
      </c>
      <c r="K55" s="89">
        <f t="shared" si="23"/>
        <v>1.05</v>
      </c>
      <c r="L55" s="89">
        <f t="shared" si="23"/>
        <v>0.34650000000000003</v>
      </c>
      <c r="M55" s="89">
        <f t="shared" si="23"/>
        <v>0.34650000000000003</v>
      </c>
      <c r="N55" s="89">
        <f t="shared" si="23"/>
        <v>0.34650000000000003</v>
      </c>
      <c r="O55" s="89">
        <f t="shared" si="23"/>
        <v>0.34650000000000003</v>
      </c>
    </row>
    <row r="56" spans="1:15" x14ac:dyDescent="0.25">
      <c r="B56" s="70" t="s">
        <v>181</v>
      </c>
      <c r="C56" s="89">
        <f t="shared" ref="C56:O56" si="24">C10*1.05</f>
        <v>1.05</v>
      </c>
      <c r="D56" s="89">
        <f t="shared" si="24"/>
        <v>1.05</v>
      </c>
      <c r="E56" s="89">
        <f t="shared" si="24"/>
        <v>1.05</v>
      </c>
      <c r="F56" s="89">
        <f t="shared" si="24"/>
        <v>1.05</v>
      </c>
      <c r="G56" s="89">
        <f t="shared" si="24"/>
        <v>1.05</v>
      </c>
      <c r="H56" s="89">
        <f t="shared" si="24"/>
        <v>1.05</v>
      </c>
      <c r="I56" s="89">
        <f t="shared" si="24"/>
        <v>1.05</v>
      </c>
      <c r="J56" s="89">
        <f t="shared" si="24"/>
        <v>1.05</v>
      </c>
      <c r="K56" s="89">
        <f t="shared" si="24"/>
        <v>1.05</v>
      </c>
      <c r="L56" s="89">
        <f t="shared" si="24"/>
        <v>0.87149999999999994</v>
      </c>
      <c r="M56" s="89">
        <f t="shared" si="24"/>
        <v>0.87149999999999994</v>
      </c>
      <c r="N56" s="89">
        <f t="shared" si="24"/>
        <v>0.87149999999999994</v>
      </c>
      <c r="O56" s="89">
        <f t="shared" si="24"/>
        <v>0.87149999999999994</v>
      </c>
    </row>
    <row r="57" spans="1:15" x14ac:dyDescent="0.25">
      <c r="B57" s="74" t="s">
        <v>184</v>
      </c>
      <c r="C57" s="89">
        <f t="shared" ref="C57:O57" si="25">C11*1.05</f>
        <v>1.05</v>
      </c>
      <c r="D57" s="89">
        <f t="shared" si="25"/>
        <v>1.05</v>
      </c>
      <c r="E57" s="89">
        <f t="shared" si="25"/>
        <v>0.72449999999999992</v>
      </c>
      <c r="F57" s="89">
        <f t="shared" si="25"/>
        <v>0.72449999999999992</v>
      </c>
      <c r="G57" s="89">
        <f t="shared" si="25"/>
        <v>1.05</v>
      </c>
      <c r="H57" s="89">
        <f t="shared" si="25"/>
        <v>1.05</v>
      </c>
      <c r="I57" s="89">
        <f t="shared" si="25"/>
        <v>1.05</v>
      </c>
      <c r="J57" s="89">
        <f t="shared" si="25"/>
        <v>1.05</v>
      </c>
      <c r="K57" s="89">
        <f t="shared" si="25"/>
        <v>1.05</v>
      </c>
      <c r="L57" s="89">
        <f t="shared" si="25"/>
        <v>1.05</v>
      </c>
      <c r="M57" s="89">
        <f t="shared" si="25"/>
        <v>1.05</v>
      </c>
      <c r="N57" s="89">
        <f t="shared" si="25"/>
        <v>1.05</v>
      </c>
      <c r="O57" s="89">
        <f t="shared" si="25"/>
        <v>1.05</v>
      </c>
    </row>
    <row r="58" spans="1:15" x14ac:dyDescent="0.25">
      <c r="B58" s="70" t="s">
        <v>185</v>
      </c>
      <c r="C58" s="89">
        <f t="shared" ref="C58:O58" si="26">C12*1.05</f>
        <v>0.87149999999999994</v>
      </c>
      <c r="D58" s="89">
        <f t="shared" si="26"/>
        <v>0.87149999999999994</v>
      </c>
      <c r="E58" s="89">
        <f t="shared" si="26"/>
        <v>0.87149999999999994</v>
      </c>
      <c r="F58" s="89">
        <f t="shared" si="26"/>
        <v>0.87149999999999994</v>
      </c>
      <c r="G58" s="89">
        <f t="shared" si="26"/>
        <v>0.87149999999999994</v>
      </c>
      <c r="H58" s="89">
        <f t="shared" si="26"/>
        <v>0.87149999999999994</v>
      </c>
      <c r="I58" s="89">
        <f t="shared" si="26"/>
        <v>0.87149999999999994</v>
      </c>
      <c r="J58" s="89">
        <f t="shared" si="26"/>
        <v>0.87149999999999994</v>
      </c>
      <c r="K58" s="89">
        <f t="shared" si="26"/>
        <v>0.87149999999999994</v>
      </c>
      <c r="L58" s="89">
        <f t="shared" si="26"/>
        <v>0.87149999999999994</v>
      </c>
      <c r="M58" s="89">
        <f t="shared" si="26"/>
        <v>0.87149999999999994</v>
      </c>
      <c r="N58" s="89">
        <f t="shared" si="26"/>
        <v>0.87149999999999994</v>
      </c>
      <c r="O58" s="89">
        <f t="shared" si="26"/>
        <v>0.87149999999999994</v>
      </c>
    </row>
    <row r="59" spans="1:15" x14ac:dyDescent="0.25">
      <c r="B59" s="70" t="s">
        <v>188</v>
      </c>
      <c r="C59" s="89">
        <f t="shared" ref="C59:O59" si="27">C13*1.05</f>
        <v>1.05</v>
      </c>
      <c r="D59" s="89">
        <f t="shared" si="27"/>
        <v>1.05</v>
      </c>
      <c r="E59" s="89">
        <f t="shared" si="27"/>
        <v>0.72449999999999992</v>
      </c>
      <c r="F59" s="89">
        <f t="shared" si="27"/>
        <v>0.72449999999999992</v>
      </c>
      <c r="G59" s="89">
        <f t="shared" si="27"/>
        <v>0.72449999999999992</v>
      </c>
      <c r="H59" s="89">
        <f t="shared" si="27"/>
        <v>1.05</v>
      </c>
      <c r="I59" s="89">
        <f t="shared" si="27"/>
        <v>1.05</v>
      </c>
      <c r="J59" s="89">
        <f t="shared" si="27"/>
        <v>1.05</v>
      </c>
      <c r="K59" s="89">
        <f t="shared" si="27"/>
        <v>1.05</v>
      </c>
      <c r="L59" s="89">
        <f t="shared" si="27"/>
        <v>1.05</v>
      </c>
      <c r="M59" s="89">
        <f t="shared" si="27"/>
        <v>1.05</v>
      </c>
      <c r="N59" s="89">
        <f t="shared" si="27"/>
        <v>1.05</v>
      </c>
      <c r="O59" s="89">
        <f t="shared" si="27"/>
        <v>1.05</v>
      </c>
    </row>
    <row r="60" spans="1:15" x14ac:dyDescent="0.25">
      <c r="B60" s="70" t="s">
        <v>189</v>
      </c>
      <c r="C60" s="89">
        <f t="shared" ref="C60:O60" si="28">C14*1.05</f>
        <v>1.05</v>
      </c>
      <c r="D60" s="89">
        <f t="shared" si="28"/>
        <v>1.05</v>
      </c>
      <c r="E60" s="89">
        <f t="shared" si="28"/>
        <v>1.05</v>
      </c>
      <c r="F60" s="89">
        <f t="shared" si="28"/>
        <v>1.05</v>
      </c>
      <c r="G60" s="89">
        <f t="shared" si="28"/>
        <v>1.05</v>
      </c>
      <c r="H60" s="89">
        <f t="shared" si="28"/>
        <v>1.05</v>
      </c>
      <c r="I60" s="89">
        <f t="shared" si="28"/>
        <v>1.05</v>
      </c>
      <c r="J60" s="89">
        <f t="shared" si="28"/>
        <v>1.05</v>
      </c>
      <c r="K60" s="89">
        <f t="shared" si="28"/>
        <v>1.05</v>
      </c>
      <c r="L60" s="89">
        <f t="shared" si="28"/>
        <v>0.34650000000000003</v>
      </c>
      <c r="M60" s="89">
        <f t="shared" si="28"/>
        <v>0.34650000000000003</v>
      </c>
      <c r="N60" s="89">
        <f t="shared" si="28"/>
        <v>0.34650000000000003</v>
      </c>
      <c r="O60" s="89">
        <f t="shared" si="28"/>
        <v>0.34650000000000003</v>
      </c>
    </row>
    <row r="61" spans="1:15" x14ac:dyDescent="0.25">
      <c r="B61" s="74" t="s">
        <v>192</v>
      </c>
      <c r="C61" s="89">
        <f t="shared" ref="C61:O61" si="29">C15*1.05</f>
        <v>1.05</v>
      </c>
      <c r="D61" s="89">
        <f t="shared" si="29"/>
        <v>1.05</v>
      </c>
      <c r="E61" s="89">
        <f t="shared" si="29"/>
        <v>1.05</v>
      </c>
      <c r="F61" s="89">
        <f t="shared" si="29"/>
        <v>1.05</v>
      </c>
      <c r="G61" s="89">
        <f t="shared" si="29"/>
        <v>1.05</v>
      </c>
      <c r="H61" s="89">
        <f t="shared" si="29"/>
        <v>1.05</v>
      </c>
      <c r="I61" s="89">
        <f t="shared" si="29"/>
        <v>1.05</v>
      </c>
      <c r="J61" s="89">
        <f t="shared" si="29"/>
        <v>1.05</v>
      </c>
      <c r="K61" s="89">
        <f t="shared" si="29"/>
        <v>1.05</v>
      </c>
      <c r="L61" s="89">
        <f t="shared" si="29"/>
        <v>0.34650000000000003</v>
      </c>
      <c r="M61" s="89">
        <f t="shared" si="29"/>
        <v>0.34650000000000003</v>
      </c>
      <c r="N61" s="89">
        <f t="shared" si="29"/>
        <v>0.34650000000000003</v>
      </c>
      <c r="O61" s="89">
        <f t="shared" si="29"/>
        <v>0.34650000000000003</v>
      </c>
    </row>
    <row r="63" spans="1:15" ht="13" customHeight="1" x14ac:dyDescent="0.3">
      <c r="A63" s="56" t="s">
        <v>328</v>
      </c>
      <c r="B63" s="70"/>
    </row>
    <row r="64" spans="1:15" x14ac:dyDescent="0.25">
      <c r="B64" s="74" t="s">
        <v>172</v>
      </c>
      <c r="C64" s="89">
        <f t="shared" ref="C64:O64" si="30">C18*1.05</f>
        <v>1.05</v>
      </c>
      <c r="D64" s="89">
        <f t="shared" si="30"/>
        <v>1.05</v>
      </c>
      <c r="E64" s="89">
        <f t="shared" si="30"/>
        <v>1.0247999999999999</v>
      </c>
      <c r="F64" s="89">
        <f t="shared" si="30"/>
        <v>1.0247999999999999</v>
      </c>
      <c r="G64" s="89">
        <f t="shared" si="30"/>
        <v>1.0247999999999999</v>
      </c>
      <c r="H64" s="89">
        <f t="shared" si="30"/>
        <v>1.0247999999999999</v>
      </c>
      <c r="I64" s="89">
        <f t="shared" si="30"/>
        <v>1.0247999999999999</v>
      </c>
      <c r="J64" s="89">
        <f t="shared" si="30"/>
        <v>1.0247999999999999</v>
      </c>
      <c r="K64" s="89">
        <f t="shared" si="30"/>
        <v>1.0247999999999999</v>
      </c>
      <c r="L64" s="89">
        <f t="shared" si="30"/>
        <v>1.0247999999999999</v>
      </c>
      <c r="M64" s="89">
        <f t="shared" si="30"/>
        <v>1.0247999999999999</v>
      </c>
      <c r="N64" s="89">
        <f t="shared" si="30"/>
        <v>1.0247999999999999</v>
      </c>
      <c r="O64" s="89">
        <f t="shared" si="30"/>
        <v>1.0247999999999999</v>
      </c>
    </row>
    <row r="65" spans="2:15" x14ac:dyDescent="0.25">
      <c r="B65" s="74" t="s">
        <v>173</v>
      </c>
      <c r="C65" s="89">
        <f t="shared" ref="C65:O65" si="31">C19*1.05</f>
        <v>1.05</v>
      </c>
      <c r="D65" s="89">
        <f t="shared" si="31"/>
        <v>1.05</v>
      </c>
      <c r="E65" s="89">
        <f t="shared" si="31"/>
        <v>1.0247999999999999</v>
      </c>
      <c r="F65" s="89">
        <f t="shared" si="31"/>
        <v>1.0247999999999999</v>
      </c>
      <c r="G65" s="89">
        <f t="shared" si="31"/>
        <v>1.0247999999999999</v>
      </c>
      <c r="H65" s="89">
        <f t="shared" si="31"/>
        <v>1.0247999999999999</v>
      </c>
      <c r="I65" s="89">
        <f t="shared" si="31"/>
        <v>1.0247999999999999</v>
      </c>
      <c r="J65" s="89">
        <f t="shared" si="31"/>
        <v>1.0247999999999999</v>
      </c>
      <c r="K65" s="89">
        <f t="shared" si="31"/>
        <v>1.0247999999999999</v>
      </c>
      <c r="L65" s="89">
        <f t="shared" si="31"/>
        <v>1.0247999999999999</v>
      </c>
      <c r="M65" s="89">
        <f t="shared" si="31"/>
        <v>1.0247999999999999</v>
      </c>
      <c r="N65" s="89">
        <f t="shared" si="31"/>
        <v>1.0247999999999999</v>
      </c>
      <c r="O65" s="89">
        <f t="shared" si="31"/>
        <v>1.0247999999999999</v>
      </c>
    </row>
    <row r="66" spans="2:15" x14ac:dyDescent="0.25">
      <c r="B66" s="74" t="s">
        <v>174</v>
      </c>
      <c r="C66" s="89">
        <f t="shared" ref="C66:O66" si="32">C20*1.05</f>
        <v>1.05</v>
      </c>
      <c r="D66" s="89">
        <f t="shared" si="32"/>
        <v>1.05</v>
      </c>
      <c r="E66" s="89">
        <f t="shared" si="32"/>
        <v>1.0247999999999999</v>
      </c>
      <c r="F66" s="89">
        <f t="shared" si="32"/>
        <v>1.0247999999999999</v>
      </c>
      <c r="G66" s="89">
        <f t="shared" si="32"/>
        <v>1.0247999999999999</v>
      </c>
      <c r="H66" s="89">
        <f t="shared" si="32"/>
        <v>1.0247999999999999</v>
      </c>
      <c r="I66" s="89">
        <f t="shared" si="32"/>
        <v>1.0247999999999999</v>
      </c>
      <c r="J66" s="89">
        <f t="shared" si="32"/>
        <v>1.0247999999999999</v>
      </c>
      <c r="K66" s="89">
        <f t="shared" si="32"/>
        <v>1.0247999999999999</v>
      </c>
      <c r="L66" s="89">
        <f t="shared" si="32"/>
        <v>1.0247999999999999</v>
      </c>
      <c r="M66" s="89">
        <f t="shared" si="32"/>
        <v>1.0247999999999999</v>
      </c>
      <c r="N66" s="89">
        <f t="shared" si="32"/>
        <v>1.0247999999999999</v>
      </c>
      <c r="O66" s="89">
        <f t="shared" si="32"/>
        <v>1.0247999999999999</v>
      </c>
    </row>
    <row r="67" spans="2:15" x14ac:dyDescent="0.25">
      <c r="B67" s="74" t="s">
        <v>182</v>
      </c>
      <c r="C67" s="89">
        <f t="shared" ref="C67:O67" si="33">C21*1.05</f>
        <v>1.05</v>
      </c>
      <c r="D67" s="89">
        <f t="shared" si="33"/>
        <v>1.05</v>
      </c>
      <c r="E67" s="89">
        <f t="shared" si="33"/>
        <v>0.94500000000000006</v>
      </c>
      <c r="F67" s="89">
        <f t="shared" si="33"/>
        <v>0.94500000000000006</v>
      </c>
      <c r="G67" s="89">
        <f t="shared" si="33"/>
        <v>0.94500000000000006</v>
      </c>
      <c r="H67" s="89">
        <f t="shared" si="33"/>
        <v>0.94500000000000006</v>
      </c>
      <c r="I67" s="89">
        <f t="shared" si="33"/>
        <v>0.94500000000000006</v>
      </c>
      <c r="J67" s="89">
        <f t="shared" si="33"/>
        <v>0.94500000000000006</v>
      </c>
      <c r="K67" s="89">
        <f t="shared" si="33"/>
        <v>0.94500000000000006</v>
      </c>
      <c r="L67" s="89">
        <f t="shared" si="33"/>
        <v>0.94500000000000006</v>
      </c>
      <c r="M67" s="89">
        <f t="shared" si="33"/>
        <v>0.94500000000000006</v>
      </c>
      <c r="N67" s="89">
        <f t="shared" si="33"/>
        <v>0.94500000000000006</v>
      </c>
      <c r="O67" s="89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6" customWidth="1"/>
    <col min="2" max="2" width="27.81640625" style="66" customWidth="1"/>
    <col min="3" max="7" width="15.54296875" style="66" customWidth="1"/>
    <col min="8" max="8" width="12.81640625" style="66" customWidth="1"/>
    <col min="9" max="16384" width="12.81640625" style="66"/>
  </cols>
  <sheetData>
    <row r="1" spans="1:7" ht="13" customHeight="1" x14ac:dyDescent="0.3">
      <c r="A1" s="56"/>
      <c r="B1" s="75"/>
      <c r="C1" s="56" t="s">
        <v>67</v>
      </c>
      <c r="D1" s="56" t="s">
        <v>77</v>
      </c>
      <c r="E1" s="56" t="s">
        <v>78</v>
      </c>
      <c r="F1" s="56" t="s">
        <v>79</v>
      </c>
      <c r="G1" s="56" t="s">
        <v>80</v>
      </c>
    </row>
    <row r="2" spans="1:7" ht="13" customHeight="1" x14ac:dyDescent="0.3">
      <c r="A2" s="56" t="s">
        <v>329</v>
      </c>
    </row>
    <row r="3" spans="1:7" x14ac:dyDescent="0.25">
      <c r="B3" s="70" t="s">
        <v>157</v>
      </c>
      <c r="C3" s="89">
        <v>1</v>
      </c>
      <c r="D3" s="89">
        <v>0.21</v>
      </c>
      <c r="E3" s="89">
        <v>0.21</v>
      </c>
      <c r="F3" s="89">
        <v>0.21</v>
      </c>
      <c r="G3" s="89">
        <v>0.21</v>
      </c>
    </row>
    <row r="4" spans="1:7" ht="13" customHeight="1" x14ac:dyDescent="0.3">
      <c r="A4" s="56" t="s">
        <v>330</v>
      </c>
      <c r="B4" s="70"/>
      <c r="C4" s="123"/>
      <c r="D4" s="123"/>
      <c r="E4" s="123"/>
      <c r="F4" s="123"/>
      <c r="G4" s="123"/>
    </row>
    <row r="5" spans="1:7" x14ac:dyDescent="0.25">
      <c r="B5" s="74" t="s">
        <v>158</v>
      </c>
      <c r="C5" s="89">
        <v>1</v>
      </c>
      <c r="D5" s="89">
        <v>0.14299999999999999</v>
      </c>
      <c r="E5" s="89">
        <v>0.14299999999999999</v>
      </c>
      <c r="F5" s="89">
        <v>0.14299999999999999</v>
      </c>
      <c r="G5" s="89">
        <v>0.14299999999999999</v>
      </c>
    </row>
    <row r="7" spans="1:7" s="90" customFormat="1" ht="13" customHeight="1" x14ac:dyDescent="0.3">
      <c r="A7" s="90" t="s">
        <v>331</v>
      </c>
    </row>
    <row r="8" spans="1:7" ht="13" customHeight="1" x14ac:dyDescent="0.3">
      <c r="A8" s="56"/>
      <c r="B8" s="75"/>
      <c r="C8" s="56" t="s">
        <v>67</v>
      </c>
      <c r="D8" s="56" t="s">
        <v>77</v>
      </c>
      <c r="E8" s="56" t="s">
        <v>78</v>
      </c>
      <c r="F8" s="56" t="s">
        <v>79</v>
      </c>
      <c r="G8" s="56" t="s">
        <v>80</v>
      </c>
    </row>
    <row r="9" spans="1:7" ht="13" customHeight="1" x14ac:dyDescent="0.3">
      <c r="A9" s="56" t="s">
        <v>332</v>
      </c>
    </row>
    <row r="10" spans="1:7" x14ac:dyDescent="0.25">
      <c r="B10" s="70" t="s">
        <v>157</v>
      </c>
      <c r="C10" s="89">
        <f>C3*0.9</f>
        <v>0.9</v>
      </c>
      <c r="D10" s="89">
        <f>D3*0.9</f>
        <v>0.189</v>
      </c>
      <c r="E10" s="89">
        <f>E3*0.9</f>
        <v>0.189</v>
      </c>
      <c r="F10" s="89">
        <f>F3*0.9</f>
        <v>0.189</v>
      </c>
      <c r="G10" s="89">
        <f>G3*0.9</f>
        <v>0.189</v>
      </c>
    </row>
    <row r="11" spans="1:7" ht="13" customHeight="1" x14ac:dyDescent="0.3">
      <c r="A11" s="56" t="s">
        <v>333</v>
      </c>
      <c r="B11" s="70"/>
      <c r="C11" s="123"/>
      <c r="D11" s="123"/>
      <c r="E11" s="123"/>
      <c r="F11" s="123"/>
      <c r="G11" s="123"/>
    </row>
    <row r="12" spans="1:7" x14ac:dyDescent="0.25">
      <c r="B12" s="74" t="s">
        <v>158</v>
      </c>
      <c r="C12" s="89">
        <f>C5*0.9</f>
        <v>0.9</v>
      </c>
      <c r="D12" s="89">
        <f>D5*0.9</f>
        <v>0.12869999999999998</v>
      </c>
      <c r="E12" s="89">
        <f>E5*0.9</f>
        <v>0.12869999999999998</v>
      </c>
      <c r="F12" s="89">
        <f>F5*0.9</f>
        <v>0.12869999999999998</v>
      </c>
      <c r="G12" s="89">
        <f>G5*0.9</f>
        <v>0.12869999999999998</v>
      </c>
    </row>
    <row r="14" spans="1:7" s="90" customFormat="1" ht="13" customHeight="1" x14ac:dyDescent="0.3">
      <c r="A14" s="90" t="s">
        <v>334</v>
      </c>
    </row>
    <row r="15" spans="1:7" ht="13" customHeight="1" x14ac:dyDescent="0.3">
      <c r="A15" s="56"/>
      <c r="B15" s="75"/>
      <c r="C15" s="56" t="s">
        <v>67</v>
      </c>
      <c r="D15" s="56" t="s">
        <v>77</v>
      </c>
      <c r="E15" s="56" t="s">
        <v>78</v>
      </c>
      <c r="F15" s="56" t="s">
        <v>79</v>
      </c>
      <c r="G15" s="56" t="s">
        <v>80</v>
      </c>
    </row>
    <row r="16" spans="1:7" ht="13" customHeight="1" x14ac:dyDescent="0.3">
      <c r="A16" s="56" t="s">
        <v>335</v>
      </c>
    </row>
    <row r="17" spans="1:7" x14ac:dyDescent="0.25">
      <c r="B17" s="70" t="s">
        <v>157</v>
      </c>
      <c r="C17" s="89">
        <f>C3*1.05</f>
        <v>1.05</v>
      </c>
      <c r="D17" s="89">
        <f>D3*1.05</f>
        <v>0.2205</v>
      </c>
      <c r="E17" s="89">
        <f>E3*1.05</f>
        <v>0.2205</v>
      </c>
      <c r="F17" s="89">
        <f>F3*1.05</f>
        <v>0.2205</v>
      </c>
      <c r="G17" s="89">
        <f>G3*1.05</f>
        <v>0.2205</v>
      </c>
    </row>
    <row r="18" spans="1:7" ht="13" customHeight="1" x14ac:dyDescent="0.3">
      <c r="A18" s="56" t="s">
        <v>336</v>
      </c>
      <c r="B18" s="70"/>
      <c r="C18" s="123"/>
      <c r="D18" s="123"/>
      <c r="E18" s="123"/>
      <c r="F18" s="123"/>
      <c r="G18" s="123"/>
    </row>
    <row r="19" spans="1:7" x14ac:dyDescent="0.25">
      <c r="B19" s="74" t="s">
        <v>158</v>
      </c>
      <c r="C19" s="89">
        <f>C5*1.05</f>
        <v>1.05</v>
      </c>
      <c r="D19" s="89">
        <f>D5*1.05</f>
        <v>0.15015000000000001</v>
      </c>
      <c r="E19" s="89">
        <f>E5*1.05</f>
        <v>0.15015000000000001</v>
      </c>
      <c r="F19" s="89">
        <f>F5*1.05</f>
        <v>0.15015000000000001</v>
      </c>
      <c r="G19" s="89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7" zoomScale="70" zoomScaleNormal="70" workbookViewId="0">
      <selection activeCell="D22" sqref="D22"/>
    </sheetView>
  </sheetViews>
  <sheetFormatPr defaultColWidth="12.81640625" defaultRowHeight="12.5" x14ac:dyDescent="0.25"/>
  <cols>
    <col min="1" max="1" width="53" style="7" customWidth="1"/>
    <col min="2" max="2" width="30.54296875" style="7" customWidth="1"/>
    <col min="3" max="3" width="24.81640625" style="7" customWidth="1"/>
    <col min="4" max="4" width="15" style="102" customWidth="1"/>
    <col min="5" max="5" width="13.6328125" style="102" customWidth="1"/>
    <col min="6" max="6" width="14.453125" style="102" customWidth="1"/>
    <col min="7" max="7" width="12.81640625" style="102" customWidth="1"/>
    <col min="8" max="8" width="17.54296875" style="102" customWidth="1"/>
    <col min="9" max="9" width="12.81640625" style="102" customWidth="1"/>
    <col min="10" max="16384" width="12.81640625" style="102"/>
  </cols>
  <sheetData>
    <row r="1" spans="1:8" ht="13" customHeight="1" x14ac:dyDescent="0.3">
      <c r="A1" s="100" t="s">
        <v>156</v>
      </c>
      <c r="B1" s="100" t="s">
        <v>337</v>
      </c>
      <c r="C1" s="101" t="s">
        <v>338</v>
      </c>
      <c r="D1" s="100" t="s">
        <v>67</v>
      </c>
      <c r="E1" s="100" t="s">
        <v>77</v>
      </c>
      <c r="F1" s="100" t="s">
        <v>78</v>
      </c>
      <c r="G1" s="100" t="s">
        <v>79</v>
      </c>
      <c r="H1" s="100" t="s">
        <v>80</v>
      </c>
    </row>
    <row r="2" spans="1:8" x14ac:dyDescent="0.25">
      <c r="A2" s="7" t="s">
        <v>193</v>
      </c>
      <c r="B2" s="7" t="s">
        <v>81</v>
      </c>
      <c r="C2" s="7" t="s">
        <v>339</v>
      </c>
      <c r="D2" s="103">
        <v>0</v>
      </c>
      <c r="E2" s="103">
        <v>0</v>
      </c>
      <c r="F2" s="103">
        <v>0.33500000000000002</v>
      </c>
      <c r="G2" s="103">
        <v>0.33500000000000002</v>
      </c>
      <c r="H2" s="103">
        <v>0.33500000000000002</v>
      </c>
    </row>
    <row r="3" spans="1:8" x14ac:dyDescent="0.25">
      <c r="C3" s="7" t="s">
        <v>340</v>
      </c>
      <c r="D3" s="103">
        <v>0</v>
      </c>
      <c r="E3" s="103">
        <v>0</v>
      </c>
      <c r="F3" s="103">
        <v>0.53134328358208949</v>
      </c>
      <c r="G3" s="103">
        <v>0.53134328358208949</v>
      </c>
      <c r="H3" s="103">
        <v>0.53134328358208949</v>
      </c>
    </row>
    <row r="4" spans="1:8" x14ac:dyDescent="0.25">
      <c r="C4" s="7" t="s">
        <v>341</v>
      </c>
      <c r="D4" s="103">
        <v>0</v>
      </c>
      <c r="E4" s="103">
        <v>0</v>
      </c>
      <c r="F4" s="103">
        <v>0.38507462686567179</v>
      </c>
      <c r="G4" s="103">
        <v>0.38507462686567179</v>
      </c>
      <c r="H4" s="103">
        <v>0.38507462686567179</v>
      </c>
    </row>
    <row r="5" spans="1:8" x14ac:dyDescent="0.25">
      <c r="A5" s="7" t="s">
        <v>191</v>
      </c>
      <c r="B5" s="7" t="s">
        <v>274</v>
      </c>
      <c r="C5" s="7" t="s">
        <v>339</v>
      </c>
      <c r="D5" s="103">
        <v>0</v>
      </c>
      <c r="E5" s="103">
        <v>0</v>
      </c>
      <c r="F5" s="103">
        <v>0.33500000000000002</v>
      </c>
      <c r="G5" s="103">
        <v>0.33500000000000002</v>
      </c>
      <c r="H5" s="103">
        <v>0.33500000000000002</v>
      </c>
    </row>
    <row r="6" spans="1:8" x14ac:dyDescent="0.25">
      <c r="C6" s="7" t="s">
        <v>341</v>
      </c>
      <c r="D6" s="103">
        <v>0</v>
      </c>
      <c r="E6" s="103">
        <v>0</v>
      </c>
      <c r="F6" s="103">
        <v>0.25970149253731339</v>
      </c>
      <c r="G6" s="103">
        <v>0.25970149253731339</v>
      </c>
      <c r="H6" s="103">
        <v>0</v>
      </c>
    </row>
    <row r="7" spans="1:8" x14ac:dyDescent="0.25">
      <c r="B7" s="7" t="s">
        <v>204</v>
      </c>
      <c r="C7" s="7" t="s">
        <v>339</v>
      </c>
      <c r="D7" s="103">
        <v>0</v>
      </c>
      <c r="E7" s="103">
        <v>0</v>
      </c>
      <c r="F7" s="103">
        <v>0.33500000000000002</v>
      </c>
      <c r="G7" s="103">
        <v>0.33500000000000002</v>
      </c>
      <c r="H7" s="103">
        <v>0.33500000000000002</v>
      </c>
    </row>
    <row r="8" spans="1:8" x14ac:dyDescent="0.25">
      <c r="C8" s="7" t="s">
        <v>341</v>
      </c>
      <c r="D8" s="103">
        <v>0</v>
      </c>
      <c r="E8" s="103">
        <v>0</v>
      </c>
      <c r="F8" s="103">
        <v>0.25970149253731339</v>
      </c>
      <c r="G8" s="103">
        <v>0.25970149253731339</v>
      </c>
      <c r="H8" s="103">
        <v>0</v>
      </c>
    </row>
    <row r="9" spans="1:8" x14ac:dyDescent="0.25">
      <c r="A9" s="7" t="s">
        <v>184</v>
      </c>
      <c r="B9" s="7" t="s">
        <v>274</v>
      </c>
      <c r="C9" s="7" t="s">
        <v>339</v>
      </c>
      <c r="D9" s="103">
        <v>0</v>
      </c>
      <c r="E9" s="103">
        <v>0</v>
      </c>
      <c r="F9" s="103">
        <v>0.33500000000000002</v>
      </c>
      <c r="G9" s="103">
        <v>0.33500000000000002</v>
      </c>
      <c r="H9" s="103">
        <v>0.33500000000000002</v>
      </c>
    </row>
    <row r="10" spans="1:8" x14ac:dyDescent="0.25">
      <c r="C10" s="7" t="s">
        <v>341</v>
      </c>
      <c r="D10" s="103">
        <v>0</v>
      </c>
      <c r="E10" s="103">
        <v>0</v>
      </c>
      <c r="F10" s="103">
        <v>0.25970149253731339</v>
      </c>
      <c r="G10" s="103">
        <v>0.25970149253731339</v>
      </c>
      <c r="H10" s="103">
        <v>0</v>
      </c>
    </row>
    <row r="11" spans="1:8" x14ac:dyDescent="0.25">
      <c r="B11" s="7" t="s">
        <v>204</v>
      </c>
      <c r="C11" s="7" t="s">
        <v>339</v>
      </c>
      <c r="D11" s="103">
        <v>0</v>
      </c>
      <c r="E11" s="103">
        <v>0</v>
      </c>
      <c r="F11" s="103">
        <v>0.33500000000000002</v>
      </c>
      <c r="G11" s="103">
        <v>0.33500000000000002</v>
      </c>
      <c r="H11" s="103">
        <v>0.33500000000000002</v>
      </c>
    </row>
    <row r="12" spans="1:8" x14ac:dyDescent="0.25">
      <c r="C12" s="7" t="s">
        <v>341</v>
      </c>
      <c r="D12" s="103">
        <v>0</v>
      </c>
      <c r="E12" s="103">
        <v>0</v>
      </c>
      <c r="F12" s="103">
        <v>0.25970149253731339</v>
      </c>
      <c r="G12" s="103">
        <v>0.25970149253731339</v>
      </c>
      <c r="H12" s="103">
        <v>0</v>
      </c>
    </row>
    <row r="13" spans="1:8" x14ac:dyDescent="0.25">
      <c r="A13" s="7" t="s">
        <v>192</v>
      </c>
      <c r="B13" s="7" t="s">
        <v>274</v>
      </c>
      <c r="C13" s="7" t="s">
        <v>339</v>
      </c>
      <c r="D13" s="103">
        <v>0</v>
      </c>
      <c r="E13" s="103">
        <v>0</v>
      </c>
      <c r="F13" s="103">
        <v>0.33500000000000002</v>
      </c>
      <c r="G13" s="103">
        <v>0.33500000000000002</v>
      </c>
      <c r="H13" s="103">
        <v>0.33500000000000002</v>
      </c>
    </row>
    <row r="14" spans="1:8" x14ac:dyDescent="0.25">
      <c r="C14" s="7" t="s">
        <v>341</v>
      </c>
      <c r="D14" s="103">
        <v>0</v>
      </c>
      <c r="E14" s="103">
        <v>0</v>
      </c>
      <c r="F14" s="103">
        <v>0.25970149253731339</v>
      </c>
      <c r="G14" s="103">
        <v>0.25970149253731339</v>
      </c>
      <c r="H14" s="103">
        <v>0</v>
      </c>
    </row>
    <row r="15" spans="1:8" x14ac:dyDescent="0.25">
      <c r="B15" s="7" t="s">
        <v>204</v>
      </c>
      <c r="C15" s="7" t="s">
        <v>339</v>
      </c>
      <c r="D15" s="103">
        <v>0</v>
      </c>
      <c r="E15" s="103">
        <v>0</v>
      </c>
      <c r="F15" s="103">
        <v>0.33500000000000002</v>
      </c>
      <c r="G15" s="103">
        <v>0.33500000000000002</v>
      </c>
      <c r="H15" s="103">
        <v>0.33500000000000002</v>
      </c>
    </row>
    <row r="16" spans="1:8" x14ac:dyDescent="0.25">
      <c r="C16" s="7" t="s">
        <v>341</v>
      </c>
      <c r="D16" s="103">
        <v>0</v>
      </c>
      <c r="E16" s="103">
        <v>0</v>
      </c>
      <c r="F16" s="103">
        <v>0.25970149253731339</v>
      </c>
      <c r="G16" s="103">
        <v>0.25970149253731339</v>
      </c>
      <c r="H16" s="103">
        <v>0</v>
      </c>
    </row>
    <row r="17" spans="1:8" x14ac:dyDescent="0.25">
      <c r="A17" s="7" t="s">
        <v>169</v>
      </c>
      <c r="B17" s="7" t="s">
        <v>274</v>
      </c>
      <c r="C17" s="7" t="s">
        <v>339</v>
      </c>
      <c r="D17" s="103">
        <v>0</v>
      </c>
      <c r="E17" s="103">
        <v>0</v>
      </c>
      <c r="F17" s="103">
        <v>0.33500000000000002</v>
      </c>
      <c r="G17" s="103">
        <v>0.33500000000000002</v>
      </c>
      <c r="H17" s="103">
        <v>0.33500000000000002</v>
      </c>
    </row>
    <row r="18" spans="1:8" x14ac:dyDescent="0.25">
      <c r="C18" s="7" t="s">
        <v>341</v>
      </c>
      <c r="D18" s="103">
        <v>0</v>
      </c>
      <c r="E18" s="103">
        <v>0</v>
      </c>
      <c r="F18" s="103">
        <v>0.33500000000000002</v>
      </c>
      <c r="G18" s="103">
        <v>0.62</v>
      </c>
      <c r="H18" s="103">
        <v>0.62</v>
      </c>
    </row>
    <row r="19" spans="1:8" x14ac:dyDescent="0.25">
      <c r="B19" s="7" t="s">
        <v>204</v>
      </c>
      <c r="C19" s="7" t="s">
        <v>339</v>
      </c>
      <c r="D19" s="103">
        <v>0</v>
      </c>
      <c r="E19" s="103">
        <v>0</v>
      </c>
      <c r="F19" s="103">
        <v>0.33500000000000002</v>
      </c>
      <c r="G19" s="103">
        <v>0.33500000000000002</v>
      </c>
      <c r="H19" s="103">
        <v>0.33500000000000002</v>
      </c>
    </row>
    <row r="20" spans="1:8" x14ac:dyDescent="0.25">
      <c r="C20" s="7" t="s">
        <v>341</v>
      </c>
      <c r="D20" s="103">
        <v>0</v>
      </c>
      <c r="E20" s="103">
        <v>0</v>
      </c>
      <c r="F20" s="103">
        <v>0.33500000000000002</v>
      </c>
      <c r="G20" s="103">
        <v>0.62</v>
      </c>
      <c r="H20" s="103">
        <v>0.62</v>
      </c>
    </row>
    <row r="21" spans="1:8" x14ac:dyDescent="0.25">
      <c r="A21" s="7" t="s">
        <v>174</v>
      </c>
      <c r="B21" s="7" t="s">
        <v>74</v>
      </c>
      <c r="C21" s="7" t="s">
        <v>339</v>
      </c>
      <c r="D21" s="103">
        <v>0.7</v>
      </c>
      <c r="E21" s="103">
        <v>0</v>
      </c>
      <c r="F21" s="103">
        <v>0.33500000000000002</v>
      </c>
      <c r="G21" s="103">
        <v>0</v>
      </c>
      <c r="H21" s="103">
        <v>0</v>
      </c>
    </row>
    <row r="22" spans="1:8" x14ac:dyDescent="0.25">
      <c r="C22" s="7" t="s">
        <v>340</v>
      </c>
      <c r="D22" s="103">
        <v>0.46</v>
      </c>
      <c r="E22" s="103">
        <v>0</v>
      </c>
      <c r="F22" s="103">
        <v>0.33500000000000002</v>
      </c>
      <c r="G22" s="103">
        <v>0</v>
      </c>
      <c r="H22" s="103">
        <v>0</v>
      </c>
    </row>
    <row r="23" spans="1:8" x14ac:dyDescent="0.25">
      <c r="A23" s="7" t="s">
        <v>172</v>
      </c>
      <c r="B23" s="7" t="s">
        <v>74</v>
      </c>
      <c r="C23" s="7" t="s">
        <v>339</v>
      </c>
      <c r="D23" s="103">
        <v>0.7</v>
      </c>
      <c r="E23" s="103">
        <v>0</v>
      </c>
      <c r="F23" s="103">
        <v>0.33500000000000002</v>
      </c>
      <c r="G23" s="103">
        <v>0</v>
      </c>
      <c r="H23" s="103">
        <v>0</v>
      </c>
    </row>
    <row r="24" spans="1:8" x14ac:dyDescent="0.25">
      <c r="C24" s="7" t="s">
        <v>340</v>
      </c>
      <c r="D24" s="103">
        <v>0.46</v>
      </c>
      <c r="E24" s="103">
        <v>0</v>
      </c>
      <c r="F24" s="103">
        <v>0.33500000000000002</v>
      </c>
      <c r="G24" s="103">
        <v>0</v>
      </c>
      <c r="H24" s="103">
        <v>0</v>
      </c>
    </row>
    <row r="25" spans="1:8" x14ac:dyDescent="0.25">
      <c r="A25" s="7" t="s">
        <v>173</v>
      </c>
      <c r="B25" s="7" t="s">
        <v>74</v>
      </c>
      <c r="C25" s="7" t="s">
        <v>339</v>
      </c>
      <c r="D25" s="103">
        <v>0.7</v>
      </c>
      <c r="E25" s="103">
        <v>0</v>
      </c>
      <c r="F25" s="103">
        <v>0.33500000000000002</v>
      </c>
      <c r="G25" s="103">
        <v>0</v>
      </c>
      <c r="H25" s="103">
        <v>0</v>
      </c>
    </row>
    <row r="26" spans="1:8" x14ac:dyDescent="0.25">
      <c r="C26" s="7" t="s">
        <v>340</v>
      </c>
      <c r="D26" s="103">
        <v>0.46</v>
      </c>
      <c r="E26" s="103">
        <v>0</v>
      </c>
      <c r="F26" s="103">
        <v>0.33500000000000002</v>
      </c>
      <c r="G26" s="103">
        <v>0</v>
      </c>
      <c r="H26" s="103">
        <v>0</v>
      </c>
    </row>
    <row r="27" spans="1:8" x14ac:dyDescent="0.25">
      <c r="A27" s="7" t="s">
        <v>197</v>
      </c>
      <c r="B27" s="7" t="s">
        <v>81</v>
      </c>
      <c r="C27" s="7" t="s">
        <v>339</v>
      </c>
      <c r="D27" s="103">
        <v>1</v>
      </c>
      <c r="E27" s="103">
        <v>1</v>
      </c>
      <c r="F27" s="103">
        <v>0.33500000000000002</v>
      </c>
      <c r="G27" s="103">
        <v>1</v>
      </c>
      <c r="H27" s="103">
        <v>1</v>
      </c>
    </row>
    <row r="28" spans="1:8" x14ac:dyDescent="0.25">
      <c r="C28" s="7" t="s">
        <v>340</v>
      </c>
      <c r="D28" s="103">
        <v>0</v>
      </c>
      <c r="E28" s="103">
        <v>0</v>
      </c>
      <c r="F28" s="103">
        <v>0.33500000000000002</v>
      </c>
      <c r="G28" s="103">
        <v>0</v>
      </c>
      <c r="H28" s="103">
        <v>0</v>
      </c>
    </row>
    <row r="29" spans="1:8" x14ac:dyDescent="0.25">
      <c r="C29" s="7" t="s">
        <v>341</v>
      </c>
      <c r="D29" s="103">
        <v>0</v>
      </c>
      <c r="E29" s="103">
        <v>0</v>
      </c>
      <c r="F29" s="103">
        <v>0.33500000000000002</v>
      </c>
      <c r="G29" s="103">
        <v>0</v>
      </c>
      <c r="H29" s="103">
        <v>0</v>
      </c>
    </row>
    <row r="30" spans="1:8" x14ac:dyDescent="0.25">
      <c r="A30" s="7" t="s">
        <v>198</v>
      </c>
      <c r="B30" s="7" t="s">
        <v>81</v>
      </c>
      <c r="C30" s="7" t="s">
        <v>339</v>
      </c>
      <c r="D30" s="103">
        <v>1</v>
      </c>
      <c r="E30" s="103">
        <v>1</v>
      </c>
      <c r="F30" s="103">
        <v>0.33500000000000002</v>
      </c>
      <c r="G30" s="103">
        <v>1</v>
      </c>
      <c r="H30" s="103">
        <v>1</v>
      </c>
    </row>
    <row r="31" spans="1:8" x14ac:dyDescent="0.25">
      <c r="C31" s="7" t="s">
        <v>340</v>
      </c>
      <c r="D31" s="103">
        <v>0</v>
      </c>
      <c r="E31" s="103">
        <v>0</v>
      </c>
      <c r="F31" s="103">
        <v>0.33500000000000002</v>
      </c>
      <c r="G31" s="103">
        <v>0</v>
      </c>
      <c r="H31" s="103">
        <v>0</v>
      </c>
    </row>
    <row r="32" spans="1:8" x14ac:dyDescent="0.25">
      <c r="C32" s="7" t="s">
        <v>341</v>
      </c>
      <c r="D32" s="103">
        <v>0</v>
      </c>
      <c r="E32" s="103">
        <v>0</v>
      </c>
      <c r="F32" s="103">
        <v>0.33500000000000002</v>
      </c>
      <c r="G32" s="103">
        <v>0</v>
      </c>
      <c r="H32" s="103">
        <v>0</v>
      </c>
    </row>
    <row r="33" spans="1:8" x14ac:dyDescent="0.25">
      <c r="A33" s="7" t="s">
        <v>196</v>
      </c>
      <c r="B33" s="7" t="s">
        <v>81</v>
      </c>
      <c r="C33" s="7" t="s">
        <v>339</v>
      </c>
      <c r="D33" s="103">
        <v>1</v>
      </c>
      <c r="E33" s="103">
        <v>1</v>
      </c>
      <c r="F33" s="103">
        <v>0.33500000000000002</v>
      </c>
      <c r="G33" s="103">
        <v>1</v>
      </c>
      <c r="H33" s="103">
        <v>1</v>
      </c>
    </row>
    <row r="34" spans="1:8" x14ac:dyDescent="0.25">
      <c r="C34" s="7" t="s">
        <v>340</v>
      </c>
      <c r="D34" s="103">
        <v>0</v>
      </c>
      <c r="E34" s="103">
        <v>0</v>
      </c>
      <c r="F34" s="103">
        <v>0.33500000000000002</v>
      </c>
      <c r="G34" s="103">
        <v>0</v>
      </c>
      <c r="H34" s="103">
        <v>0</v>
      </c>
    </row>
    <row r="35" spans="1:8" x14ac:dyDescent="0.25">
      <c r="C35" s="7" t="s">
        <v>341</v>
      </c>
      <c r="D35" s="103">
        <v>0</v>
      </c>
      <c r="E35" s="103">
        <v>0</v>
      </c>
      <c r="F35" s="103">
        <v>0.33500000000000002</v>
      </c>
      <c r="G35" s="103">
        <v>0</v>
      </c>
      <c r="H35" s="103">
        <v>0</v>
      </c>
    </row>
    <row r="36" spans="1:8" x14ac:dyDescent="0.25">
      <c r="A36" s="7" t="s">
        <v>195</v>
      </c>
      <c r="B36" s="7" t="s">
        <v>81</v>
      </c>
      <c r="C36" s="7" t="s">
        <v>339</v>
      </c>
      <c r="D36" s="103">
        <v>1</v>
      </c>
      <c r="E36" s="103">
        <v>1</v>
      </c>
      <c r="F36" s="103">
        <v>0.33500000000000002</v>
      </c>
      <c r="G36" s="103">
        <v>1</v>
      </c>
      <c r="H36" s="103">
        <v>1</v>
      </c>
    </row>
    <row r="37" spans="1:8" x14ac:dyDescent="0.25">
      <c r="C37" s="7" t="s">
        <v>340</v>
      </c>
      <c r="D37" s="103">
        <v>0</v>
      </c>
      <c r="E37" s="103">
        <v>0</v>
      </c>
      <c r="F37" s="103">
        <v>0.33500000000000002</v>
      </c>
      <c r="G37" s="103">
        <v>0</v>
      </c>
      <c r="H37" s="103">
        <v>0</v>
      </c>
    </row>
    <row r="38" spans="1:8" x14ac:dyDescent="0.25">
      <c r="C38" s="7" t="s">
        <v>341</v>
      </c>
      <c r="D38" s="103">
        <v>0</v>
      </c>
      <c r="E38" s="103">
        <v>0</v>
      </c>
      <c r="F38" s="103">
        <v>0.33500000000000002</v>
      </c>
      <c r="G38" s="103">
        <v>0</v>
      </c>
      <c r="H38" s="103">
        <v>0</v>
      </c>
    </row>
    <row r="39" spans="1:8" x14ac:dyDescent="0.25">
      <c r="A39" s="7" t="s">
        <v>194</v>
      </c>
      <c r="B39" s="7" t="s">
        <v>81</v>
      </c>
      <c r="C39" s="7" t="s">
        <v>339</v>
      </c>
      <c r="D39" s="103">
        <v>1</v>
      </c>
      <c r="E39" s="103">
        <v>1</v>
      </c>
      <c r="F39" s="103">
        <v>0.33500000000000002</v>
      </c>
      <c r="G39" s="103">
        <v>1</v>
      </c>
      <c r="H39" s="103">
        <v>1</v>
      </c>
    </row>
    <row r="40" spans="1:8" x14ac:dyDescent="0.25">
      <c r="C40" s="7" t="s">
        <v>340</v>
      </c>
      <c r="D40" s="103">
        <v>0</v>
      </c>
      <c r="E40" s="103">
        <v>0</v>
      </c>
      <c r="F40" s="103">
        <v>0.33500000000000002</v>
      </c>
      <c r="G40" s="103">
        <v>0</v>
      </c>
      <c r="H40" s="103">
        <v>0</v>
      </c>
    </row>
    <row r="41" spans="1:8" x14ac:dyDescent="0.25">
      <c r="C41" s="7" t="s">
        <v>341</v>
      </c>
      <c r="D41" s="103">
        <v>0</v>
      </c>
      <c r="E41" s="103">
        <v>0</v>
      </c>
      <c r="F41" s="103">
        <v>0.33500000000000002</v>
      </c>
      <c r="G41" s="103">
        <v>0</v>
      </c>
      <c r="H41" s="103">
        <v>0</v>
      </c>
    </row>
    <row r="42" spans="1:8" x14ac:dyDescent="0.25">
      <c r="A42" s="7" t="s">
        <v>200</v>
      </c>
      <c r="B42" s="7" t="s">
        <v>81</v>
      </c>
      <c r="C42" s="7" t="s">
        <v>339</v>
      </c>
      <c r="D42" s="103">
        <v>0.3</v>
      </c>
      <c r="E42" s="103">
        <v>0.3</v>
      </c>
      <c r="F42" s="103">
        <v>0.33500000000000002</v>
      </c>
      <c r="G42" s="103">
        <v>0.3</v>
      </c>
      <c r="H42" s="103">
        <v>0.3</v>
      </c>
    </row>
    <row r="43" spans="1:8" x14ac:dyDescent="0.25">
      <c r="C43" s="7" t="s">
        <v>340</v>
      </c>
      <c r="D43" s="103">
        <v>0.5</v>
      </c>
      <c r="E43" s="103">
        <v>0.5</v>
      </c>
      <c r="F43" s="103">
        <v>0.33500000000000002</v>
      </c>
      <c r="G43" s="103">
        <v>0.5</v>
      </c>
      <c r="H43" s="103">
        <v>0.5</v>
      </c>
    </row>
    <row r="44" spans="1:8" x14ac:dyDescent="0.25">
      <c r="C44" s="7" t="s">
        <v>341</v>
      </c>
      <c r="D44" s="103">
        <v>0.65</v>
      </c>
      <c r="E44" s="103">
        <v>0.65</v>
      </c>
      <c r="F44" s="103">
        <v>0.33500000000000002</v>
      </c>
      <c r="G44" s="103">
        <v>0.65</v>
      </c>
      <c r="H44" s="103">
        <v>0.65</v>
      </c>
    </row>
    <row r="45" spans="1:8" x14ac:dyDescent="0.25">
      <c r="B45" s="7" t="s">
        <v>82</v>
      </c>
      <c r="C45" s="7" t="s">
        <v>339</v>
      </c>
      <c r="D45" s="103">
        <v>0.3</v>
      </c>
      <c r="E45" s="103">
        <v>0.3</v>
      </c>
      <c r="F45" s="103">
        <v>0.33500000000000002</v>
      </c>
      <c r="G45" s="103">
        <v>0.3</v>
      </c>
      <c r="H45" s="103">
        <v>0.3</v>
      </c>
    </row>
    <row r="46" spans="1:8" x14ac:dyDescent="0.25">
      <c r="C46" s="7" t="s">
        <v>340</v>
      </c>
      <c r="D46" s="103">
        <v>0.49</v>
      </c>
      <c r="E46" s="103">
        <v>0.49</v>
      </c>
      <c r="F46" s="103">
        <v>0.33500000000000002</v>
      </c>
      <c r="G46" s="103">
        <v>0.49</v>
      </c>
      <c r="H46" s="103">
        <v>0.49</v>
      </c>
    </row>
    <row r="47" spans="1:8" x14ac:dyDescent="0.25">
      <c r="C47" s="7" t="s">
        <v>341</v>
      </c>
      <c r="D47" s="103">
        <v>0.52</v>
      </c>
      <c r="E47" s="103">
        <v>0.52</v>
      </c>
      <c r="F47" s="103">
        <v>0.33500000000000002</v>
      </c>
      <c r="G47" s="103">
        <v>0.52</v>
      </c>
      <c r="H47" s="103">
        <v>0.52</v>
      </c>
    </row>
    <row r="48" spans="1:8" x14ac:dyDescent="0.25">
      <c r="A48" s="7" t="s">
        <v>190</v>
      </c>
      <c r="B48" s="7" t="s">
        <v>81</v>
      </c>
      <c r="C48" s="7" t="s">
        <v>339</v>
      </c>
      <c r="D48" s="103">
        <v>0.88</v>
      </c>
      <c r="E48" s="103">
        <v>0.88</v>
      </c>
      <c r="F48" s="103">
        <v>0.33500000000000002</v>
      </c>
      <c r="G48" s="103">
        <v>0.88</v>
      </c>
      <c r="H48" s="103">
        <v>0.88</v>
      </c>
    </row>
    <row r="49" spans="1:8" x14ac:dyDescent="0.25">
      <c r="C49" s="7" t="s">
        <v>340</v>
      </c>
      <c r="D49" s="103">
        <v>0.93</v>
      </c>
      <c r="E49" s="103">
        <v>0.93</v>
      </c>
      <c r="F49" s="103">
        <v>0.33500000000000002</v>
      </c>
      <c r="G49" s="103">
        <v>0.93</v>
      </c>
      <c r="H49" s="103">
        <v>0.93</v>
      </c>
    </row>
    <row r="50" spans="1:8" x14ac:dyDescent="0.25">
      <c r="A50" s="7" t="s">
        <v>199</v>
      </c>
      <c r="B50" s="7" t="s">
        <v>81</v>
      </c>
      <c r="C50" s="7" t="s">
        <v>339</v>
      </c>
      <c r="D50" s="103">
        <v>1</v>
      </c>
      <c r="E50" s="103">
        <v>1</v>
      </c>
      <c r="F50" s="103">
        <v>0.33500000000000002</v>
      </c>
      <c r="G50" s="103">
        <v>1</v>
      </c>
      <c r="H50" s="103">
        <v>1</v>
      </c>
    </row>
    <row r="51" spans="1:8" x14ac:dyDescent="0.25">
      <c r="C51" s="7" t="s">
        <v>340</v>
      </c>
      <c r="D51" s="103">
        <v>0.86</v>
      </c>
      <c r="E51" s="103">
        <v>0.86</v>
      </c>
      <c r="F51" s="103">
        <v>0.33500000000000002</v>
      </c>
      <c r="G51" s="103">
        <v>0.86</v>
      </c>
      <c r="H51" s="103">
        <v>0.86</v>
      </c>
    </row>
    <row r="52" spans="1:8" x14ac:dyDescent="0.25">
      <c r="A52" s="7" t="s">
        <v>183</v>
      </c>
      <c r="B52" s="7" t="s">
        <v>72</v>
      </c>
      <c r="C52" s="7" t="s">
        <v>339</v>
      </c>
      <c r="D52" s="103">
        <v>0.57999999999999996</v>
      </c>
      <c r="E52" s="103">
        <v>0.57999999999999996</v>
      </c>
      <c r="F52" s="103">
        <v>0.33500000000000002</v>
      </c>
      <c r="G52" s="103">
        <v>0</v>
      </c>
      <c r="H52" s="103">
        <v>0</v>
      </c>
    </row>
    <row r="53" spans="1:8" x14ac:dyDescent="0.25">
      <c r="C53" s="7" t="s">
        <v>340</v>
      </c>
      <c r="D53" s="103">
        <v>0.51</v>
      </c>
      <c r="E53" s="103">
        <v>0.51</v>
      </c>
      <c r="F53" s="103">
        <v>0.33500000000000002</v>
      </c>
      <c r="G53" s="103">
        <v>0</v>
      </c>
      <c r="H53" s="103">
        <v>0</v>
      </c>
    </row>
    <row r="55" spans="1:8" s="106" customFormat="1" ht="13" customHeight="1" x14ac:dyDescent="0.3">
      <c r="A55" s="104" t="s">
        <v>331</v>
      </c>
      <c r="B55" s="105"/>
      <c r="C55" s="105"/>
    </row>
    <row r="56" spans="1:8" ht="13" customHeight="1" x14ac:dyDescent="0.3">
      <c r="A56" s="100" t="s">
        <v>156</v>
      </c>
      <c r="B56" s="100" t="s">
        <v>337</v>
      </c>
      <c r="C56" s="101" t="s">
        <v>338</v>
      </c>
      <c r="D56" s="100" t="s">
        <v>67</v>
      </c>
      <c r="E56" s="100" t="s">
        <v>77</v>
      </c>
      <c r="F56" s="100" t="s">
        <v>78</v>
      </c>
      <c r="G56" s="100" t="s">
        <v>79</v>
      </c>
      <c r="H56" s="100" t="s">
        <v>80</v>
      </c>
    </row>
    <row r="57" spans="1:8" x14ac:dyDescent="0.25">
      <c r="A57" s="7" t="s">
        <v>193</v>
      </c>
      <c r="B57" s="7" t="s">
        <v>81</v>
      </c>
      <c r="C57" s="7" t="s">
        <v>339</v>
      </c>
      <c r="D57" s="103">
        <f t="shared" ref="D57:H66" si="0">D2*0.9</f>
        <v>0</v>
      </c>
      <c r="E57" s="103">
        <f t="shared" si="0"/>
        <v>0</v>
      </c>
      <c r="F57" s="103">
        <f t="shared" si="0"/>
        <v>0.30150000000000005</v>
      </c>
      <c r="G57" s="103">
        <f t="shared" si="0"/>
        <v>0.30150000000000005</v>
      </c>
      <c r="H57" s="103">
        <f t="shared" si="0"/>
        <v>0.30150000000000005</v>
      </c>
    </row>
    <row r="58" spans="1:8" x14ac:dyDescent="0.25">
      <c r="C58" s="7" t="s">
        <v>340</v>
      </c>
      <c r="D58" s="103">
        <f t="shared" si="0"/>
        <v>0</v>
      </c>
      <c r="E58" s="103">
        <f t="shared" si="0"/>
        <v>0</v>
      </c>
      <c r="F58" s="103">
        <f t="shared" si="0"/>
        <v>0.47820895522388057</v>
      </c>
      <c r="G58" s="103">
        <f t="shared" si="0"/>
        <v>0.47820895522388057</v>
      </c>
      <c r="H58" s="103">
        <f t="shared" si="0"/>
        <v>0.47820895522388057</v>
      </c>
    </row>
    <row r="59" spans="1:8" x14ac:dyDescent="0.25">
      <c r="C59" s="7" t="s">
        <v>341</v>
      </c>
      <c r="D59" s="103">
        <f t="shared" si="0"/>
        <v>0</v>
      </c>
      <c r="E59" s="103">
        <f t="shared" si="0"/>
        <v>0</v>
      </c>
      <c r="F59" s="103">
        <f t="shared" si="0"/>
        <v>0.3465671641791046</v>
      </c>
      <c r="G59" s="103">
        <f t="shared" si="0"/>
        <v>0.3465671641791046</v>
      </c>
      <c r="H59" s="103">
        <f t="shared" si="0"/>
        <v>0.3465671641791046</v>
      </c>
    </row>
    <row r="60" spans="1:8" x14ac:dyDescent="0.25">
      <c r="A60" s="7" t="s">
        <v>191</v>
      </c>
      <c r="B60" s="7" t="s">
        <v>274</v>
      </c>
      <c r="C60" s="7" t="s">
        <v>339</v>
      </c>
      <c r="D60" s="103">
        <f t="shared" si="0"/>
        <v>0</v>
      </c>
      <c r="E60" s="103">
        <f t="shared" si="0"/>
        <v>0</v>
      </c>
      <c r="F60" s="103">
        <f t="shared" si="0"/>
        <v>0.30150000000000005</v>
      </c>
      <c r="G60" s="103">
        <f t="shared" si="0"/>
        <v>0.30150000000000005</v>
      </c>
      <c r="H60" s="103">
        <f t="shared" si="0"/>
        <v>0.30150000000000005</v>
      </c>
    </row>
    <row r="61" spans="1:8" x14ac:dyDescent="0.25">
      <c r="C61" s="7" t="s">
        <v>341</v>
      </c>
      <c r="D61" s="103">
        <f t="shared" si="0"/>
        <v>0</v>
      </c>
      <c r="E61" s="103">
        <f t="shared" si="0"/>
        <v>0</v>
      </c>
      <c r="F61" s="103">
        <f t="shared" si="0"/>
        <v>0.23373134328358205</v>
      </c>
      <c r="G61" s="103">
        <f t="shared" si="0"/>
        <v>0.23373134328358205</v>
      </c>
      <c r="H61" s="103">
        <f t="shared" si="0"/>
        <v>0</v>
      </c>
    </row>
    <row r="62" spans="1:8" x14ac:dyDescent="0.25">
      <c r="B62" s="7" t="s">
        <v>204</v>
      </c>
      <c r="C62" s="7" t="s">
        <v>339</v>
      </c>
      <c r="D62" s="103">
        <f t="shared" si="0"/>
        <v>0</v>
      </c>
      <c r="E62" s="103">
        <f t="shared" si="0"/>
        <v>0</v>
      </c>
      <c r="F62" s="103">
        <f t="shared" si="0"/>
        <v>0.30150000000000005</v>
      </c>
      <c r="G62" s="103">
        <f t="shared" si="0"/>
        <v>0.30150000000000005</v>
      </c>
      <c r="H62" s="103">
        <f t="shared" si="0"/>
        <v>0.30150000000000005</v>
      </c>
    </row>
    <row r="63" spans="1:8" x14ac:dyDescent="0.25">
      <c r="C63" s="7" t="s">
        <v>341</v>
      </c>
      <c r="D63" s="103">
        <f t="shared" si="0"/>
        <v>0</v>
      </c>
      <c r="E63" s="103">
        <f t="shared" si="0"/>
        <v>0</v>
      </c>
      <c r="F63" s="103">
        <f t="shared" si="0"/>
        <v>0.23373134328358205</v>
      </c>
      <c r="G63" s="103">
        <f t="shared" si="0"/>
        <v>0.23373134328358205</v>
      </c>
      <c r="H63" s="103">
        <f t="shared" si="0"/>
        <v>0</v>
      </c>
    </row>
    <row r="64" spans="1:8" x14ac:dyDescent="0.25">
      <c r="A64" s="7" t="s">
        <v>184</v>
      </c>
      <c r="B64" s="7" t="s">
        <v>274</v>
      </c>
      <c r="C64" s="7" t="s">
        <v>339</v>
      </c>
      <c r="D64" s="103">
        <f t="shared" si="0"/>
        <v>0</v>
      </c>
      <c r="E64" s="103">
        <f t="shared" si="0"/>
        <v>0</v>
      </c>
      <c r="F64" s="103">
        <f t="shared" si="0"/>
        <v>0.30150000000000005</v>
      </c>
      <c r="G64" s="103">
        <f t="shared" si="0"/>
        <v>0.30150000000000005</v>
      </c>
      <c r="H64" s="103">
        <f t="shared" si="0"/>
        <v>0.30150000000000005</v>
      </c>
    </row>
    <row r="65" spans="1:8" x14ac:dyDescent="0.25">
      <c r="C65" s="7" t="s">
        <v>341</v>
      </c>
      <c r="D65" s="103">
        <f t="shared" si="0"/>
        <v>0</v>
      </c>
      <c r="E65" s="103">
        <f t="shared" si="0"/>
        <v>0</v>
      </c>
      <c r="F65" s="103">
        <f t="shared" si="0"/>
        <v>0.23373134328358205</v>
      </c>
      <c r="G65" s="103">
        <f t="shared" si="0"/>
        <v>0.23373134328358205</v>
      </c>
      <c r="H65" s="103">
        <f t="shared" si="0"/>
        <v>0</v>
      </c>
    </row>
    <row r="66" spans="1:8" x14ac:dyDescent="0.25">
      <c r="B66" s="7" t="s">
        <v>204</v>
      </c>
      <c r="C66" s="7" t="s">
        <v>339</v>
      </c>
      <c r="D66" s="103">
        <f t="shared" si="0"/>
        <v>0</v>
      </c>
      <c r="E66" s="103">
        <f t="shared" si="0"/>
        <v>0</v>
      </c>
      <c r="F66" s="103">
        <f t="shared" si="0"/>
        <v>0.30150000000000005</v>
      </c>
      <c r="G66" s="103">
        <f t="shared" si="0"/>
        <v>0.30150000000000005</v>
      </c>
      <c r="H66" s="103">
        <f t="shared" si="0"/>
        <v>0.30150000000000005</v>
      </c>
    </row>
    <row r="67" spans="1:8" x14ac:dyDescent="0.25">
      <c r="C67" s="7" t="s">
        <v>341</v>
      </c>
      <c r="D67" s="103">
        <f t="shared" ref="D67:H76" si="1">D12*0.9</f>
        <v>0</v>
      </c>
      <c r="E67" s="103">
        <f t="shared" si="1"/>
        <v>0</v>
      </c>
      <c r="F67" s="103">
        <f t="shared" si="1"/>
        <v>0.23373134328358205</v>
      </c>
      <c r="G67" s="103">
        <f t="shared" si="1"/>
        <v>0.23373134328358205</v>
      </c>
      <c r="H67" s="103">
        <f t="shared" si="1"/>
        <v>0</v>
      </c>
    </row>
    <row r="68" spans="1:8" x14ac:dyDescent="0.25">
      <c r="A68" s="7" t="s">
        <v>192</v>
      </c>
      <c r="B68" s="7" t="s">
        <v>274</v>
      </c>
      <c r="C68" s="7" t="s">
        <v>339</v>
      </c>
      <c r="D68" s="103">
        <f t="shared" si="1"/>
        <v>0</v>
      </c>
      <c r="E68" s="103">
        <f t="shared" si="1"/>
        <v>0</v>
      </c>
      <c r="F68" s="103">
        <f t="shared" si="1"/>
        <v>0.30150000000000005</v>
      </c>
      <c r="G68" s="103">
        <f t="shared" si="1"/>
        <v>0.30150000000000005</v>
      </c>
      <c r="H68" s="103">
        <f t="shared" si="1"/>
        <v>0.30150000000000005</v>
      </c>
    </row>
    <row r="69" spans="1:8" x14ac:dyDescent="0.25">
      <c r="C69" s="7" t="s">
        <v>341</v>
      </c>
      <c r="D69" s="103">
        <f t="shared" si="1"/>
        <v>0</v>
      </c>
      <c r="E69" s="103">
        <f t="shared" si="1"/>
        <v>0</v>
      </c>
      <c r="F69" s="103">
        <f t="shared" si="1"/>
        <v>0.23373134328358205</v>
      </c>
      <c r="G69" s="103">
        <f t="shared" si="1"/>
        <v>0.23373134328358205</v>
      </c>
      <c r="H69" s="103">
        <f t="shared" si="1"/>
        <v>0</v>
      </c>
    </row>
    <row r="70" spans="1:8" x14ac:dyDescent="0.25">
      <c r="B70" s="7" t="s">
        <v>204</v>
      </c>
      <c r="C70" s="7" t="s">
        <v>339</v>
      </c>
      <c r="D70" s="103">
        <f t="shared" si="1"/>
        <v>0</v>
      </c>
      <c r="E70" s="103">
        <f t="shared" si="1"/>
        <v>0</v>
      </c>
      <c r="F70" s="103">
        <f t="shared" si="1"/>
        <v>0.30150000000000005</v>
      </c>
      <c r="G70" s="103">
        <f t="shared" si="1"/>
        <v>0.30150000000000005</v>
      </c>
      <c r="H70" s="103">
        <f t="shared" si="1"/>
        <v>0.30150000000000005</v>
      </c>
    </row>
    <row r="71" spans="1:8" x14ac:dyDescent="0.25">
      <c r="C71" s="7" t="s">
        <v>341</v>
      </c>
      <c r="D71" s="103">
        <f t="shared" si="1"/>
        <v>0</v>
      </c>
      <c r="E71" s="103">
        <f t="shared" si="1"/>
        <v>0</v>
      </c>
      <c r="F71" s="103">
        <f t="shared" si="1"/>
        <v>0.23373134328358205</v>
      </c>
      <c r="G71" s="103">
        <f t="shared" si="1"/>
        <v>0.23373134328358205</v>
      </c>
      <c r="H71" s="103">
        <f t="shared" si="1"/>
        <v>0</v>
      </c>
    </row>
    <row r="72" spans="1:8" x14ac:dyDescent="0.25">
      <c r="A72" s="7" t="s">
        <v>169</v>
      </c>
      <c r="B72" s="7" t="s">
        <v>274</v>
      </c>
      <c r="C72" s="7" t="s">
        <v>339</v>
      </c>
      <c r="D72" s="103">
        <f t="shared" si="1"/>
        <v>0</v>
      </c>
      <c r="E72" s="103">
        <f t="shared" si="1"/>
        <v>0</v>
      </c>
      <c r="F72" s="103">
        <f t="shared" si="1"/>
        <v>0.30150000000000005</v>
      </c>
      <c r="G72" s="103">
        <f t="shared" si="1"/>
        <v>0.30150000000000005</v>
      </c>
      <c r="H72" s="103">
        <f t="shared" si="1"/>
        <v>0.30150000000000005</v>
      </c>
    </row>
    <row r="73" spans="1:8" x14ac:dyDescent="0.25">
      <c r="C73" s="7" t="s">
        <v>341</v>
      </c>
      <c r="D73" s="103">
        <f t="shared" si="1"/>
        <v>0</v>
      </c>
      <c r="E73" s="103">
        <f t="shared" si="1"/>
        <v>0</v>
      </c>
      <c r="F73" s="103">
        <f t="shared" si="1"/>
        <v>0.30150000000000005</v>
      </c>
      <c r="G73" s="103">
        <f t="shared" si="1"/>
        <v>0.55800000000000005</v>
      </c>
      <c r="H73" s="103">
        <f t="shared" si="1"/>
        <v>0.55800000000000005</v>
      </c>
    </row>
    <row r="74" spans="1:8" x14ac:dyDescent="0.25">
      <c r="B74" s="7" t="s">
        <v>204</v>
      </c>
      <c r="C74" s="7" t="s">
        <v>339</v>
      </c>
      <c r="D74" s="103">
        <f t="shared" si="1"/>
        <v>0</v>
      </c>
      <c r="E74" s="103">
        <f t="shared" si="1"/>
        <v>0</v>
      </c>
      <c r="F74" s="103">
        <f t="shared" si="1"/>
        <v>0.30150000000000005</v>
      </c>
      <c r="G74" s="103">
        <f t="shared" si="1"/>
        <v>0.30150000000000005</v>
      </c>
      <c r="H74" s="103">
        <f t="shared" si="1"/>
        <v>0.30150000000000005</v>
      </c>
    </row>
    <row r="75" spans="1:8" x14ac:dyDescent="0.25">
      <c r="C75" s="7" t="s">
        <v>341</v>
      </c>
      <c r="D75" s="103">
        <f t="shared" si="1"/>
        <v>0</v>
      </c>
      <c r="E75" s="103">
        <f t="shared" si="1"/>
        <v>0</v>
      </c>
      <c r="F75" s="103">
        <f t="shared" si="1"/>
        <v>0.30150000000000005</v>
      </c>
      <c r="G75" s="103">
        <f t="shared" si="1"/>
        <v>0.55800000000000005</v>
      </c>
      <c r="H75" s="103">
        <f t="shared" si="1"/>
        <v>0.55800000000000005</v>
      </c>
    </row>
    <row r="76" spans="1:8" x14ac:dyDescent="0.25">
      <c r="A76" s="7" t="s">
        <v>174</v>
      </c>
      <c r="B76" s="7" t="s">
        <v>74</v>
      </c>
      <c r="C76" s="7" t="s">
        <v>339</v>
      </c>
      <c r="D76" s="103">
        <f t="shared" si="1"/>
        <v>0.63</v>
      </c>
      <c r="E76" s="103">
        <f t="shared" si="1"/>
        <v>0</v>
      </c>
      <c r="F76" s="103">
        <f t="shared" si="1"/>
        <v>0.30150000000000005</v>
      </c>
      <c r="G76" s="103">
        <f t="shared" si="1"/>
        <v>0</v>
      </c>
      <c r="H76" s="103">
        <f t="shared" si="1"/>
        <v>0</v>
      </c>
    </row>
    <row r="77" spans="1:8" x14ac:dyDescent="0.25">
      <c r="C77" s="7" t="s">
        <v>340</v>
      </c>
      <c r="D77" s="103">
        <f t="shared" ref="D77:H86" si="2">D22*0.9</f>
        <v>0.41400000000000003</v>
      </c>
      <c r="E77" s="103">
        <f t="shared" si="2"/>
        <v>0</v>
      </c>
      <c r="F77" s="103">
        <f t="shared" si="2"/>
        <v>0.30150000000000005</v>
      </c>
      <c r="G77" s="103">
        <f t="shared" si="2"/>
        <v>0</v>
      </c>
      <c r="H77" s="103">
        <f t="shared" si="2"/>
        <v>0</v>
      </c>
    </row>
    <row r="78" spans="1:8" x14ac:dyDescent="0.25">
      <c r="A78" s="7" t="s">
        <v>172</v>
      </c>
      <c r="B78" s="7" t="s">
        <v>74</v>
      </c>
      <c r="C78" s="7" t="s">
        <v>339</v>
      </c>
      <c r="D78" s="103">
        <f t="shared" si="2"/>
        <v>0.63</v>
      </c>
      <c r="E78" s="103">
        <f t="shared" si="2"/>
        <v>0</v>
      </c>
      <c r="F78" s="103">
        <f t="shared" si="2"/>
        <v>0.30150000000000005</v>
      </c>
      <c r="G78" s="103">
        <f t="shared" si="2"/>
        <v>0</v>
      </c>
      <c r="H78" s="103">
        <f t="shared" si="2"/>
        <v>0</v>
      </c>
    </row>
    <row r="79" spans="1:8" x14ac:dyDescent="0.25">
      <c r="C79" s="7" t="s">
        <v>340</v>
      </c>
      <c r="D79" s="103">
        <f t="shared" si="2"/>
        <v>0.41400000000000003</v>
      </c>
      <c r="E79" s="103">
        <f t="shared" si="2"/>
        <v>0</v>
      </c>
      <c r="F79" s="103">
        <f t="shared" si="2"/>
        <v>0.30150000000000005</v>
      </c>
      <c r="G79" s="103">
        <f t="shared" si="2"/>
        <v>0</v>
      </c>
      <c r="H79" s="103">
        <f t="shared" si="2"/>
        <v>0</v>
      </c>
    </row>
    <row r="80" spans="1:8" x14ac:dyDescent="0.25">
      <c r="A80" s="7" t="s">
        <v>173</v>
      </c>
      <c r="B80" s="7" t="s">
        <v>74</v>
      </c>
      <c r="C80" s="7" t="s">
        <v>339</v>
      </c>
      <c r="D80" s="103">
        <f t="shared" si="2"/>
        <v>0.63</v>
      </c>
      <c r="E80" s="103">
        <f t="shared" si="2"/>
        <v>0</v>
      </c>
      <c r="F80" s="103">
        <f t="shared" si="2"/>
        <v>0.30150000000000005</v>
      </c>
      <c r="G80" s="103">
        <f t="shared" si="2"/>
        <v>0</v>
      </c>
      <c r="H80" s="103">
        <f t="shared" si="2"/>
        <v>0</v>
      </c>
    </row>
    <row r="81" spans="1:8" x14ac:dyDescent="0.25">
      <c r="C81" s="7" t="s">
        <v>340</v>
      </c>
      <c r="D81" s="103">
        <f t="shared" si="2"/>
        <v>0.41400000000000003</v>
      </c>
      <c r="E81" s="103">
        <f t="shared" si="2"/>
        <v>0</v>
      </c>
      <c r="F81" s="103">
        <f t="shared" si="2"/>
        <v>0.30150000000000005</v>
      </c>
      <c r="G81" s="103">
        <f t="shared" si="2"/>
        <v>0</v>
      </c>
      <c r="H81" s="103">
        <f t="shared" si="2"/>
        <v>0</v>
      </c>
    </row>
    <row r="82" spans="1:8" x14ac:dyDescent="0.25">
      <c r="A82" s="7" t="s">
        <v>197</v>
      </c>
      <c r="B82" s="7" t="s">
        <v>81</v>
      </c>
      <c r="C82" s="7" t="s">
        <v>339</v>
      </c>
      <c r="D82" s="103">
        <f t="shared" si="2"/>
        <v>0.9</v>
      </c>
      <c r="E82" s="103">
        <f t="shared" si="2"/>
        <v>0.9</v>
      </c>
      <c r="F82" s="103">
        <f t="shared" si="2"/>
        <v>0.30150000000000005</v>
      </c>
      <c r="G82" s="103">
        <f t="shared" si="2"/>
        <v>0.9</v>
      </c>
      <c r="H82" s="103">
        <f t="shared" si="2"/>
        <v>0.9</v>
      </c>
    </row>
    <row r="83" spans="1:8" x14ac:dyDescent="0.25">
      <c r="C83" s="7" t="s">
        <v>340</v>
      </c>
      <c r="D83" s="103">
        <f t="shared" si="2"/>
        <v>0</v>
      </c>
      <c r="E83" s="103">
        <f t="shared" si="2"/>
        <v>0</v>
      </c>
      <c r="F83" s="103">
        <f t="shared" si="2"/>
        <v>0.30150000000000005</v>
      </c>
      <c r="G83" s="103">
        <f t="shared" si="2"/>
        <v>0</v>
      </c>
      <c r="H83" s="103">
        <f t="shared" si="2"/>
        <v>0</v>
      </c>
    </row>
    <row r="84" spans="1:8" x14ac:dyDescent="0.25">
      <c r="C84" s="7" t="s">
        <v>341</v>
      </c>
      <c r="D84" s="103">
        <f t="shared" si="2"/>
        <v>0</v>
      </c>
      <c r="E84" s="103">
        <f t="shared" si="2"/>
        <v>0</v>
      </c>
      <c r="F84" s="103">
        <f t="shared" si="2"/>
        <v>0.30150000000000005</v>
      </c>
      <c r="G84" s="103">
        <f t="shared" si="2"/>
        <v>0</v>
      </c>
      <c r="H84" s="103">
        <f t="shared" si="2"/>
        <v>0</v>
      </c>
    </row>
    <row r="85" spans="1:8" x14ac:dyDescent="0.25">
      <c r="A85" s="7" t="s">
        <v>198</v>
      </c>
      <c r="B85" s="7" t="s">
        <v>81</v>
      </c>
      <c r="C85" s="7" t="s">
        <v>339</v>
      </c>
      <c r="D85" s="103">
        <f t="shared" si="2"/>
        <v>0.9</v>
      </c>
      <c r="E85" s="103">
        <f t="shared" si="2"/>
        <v>0.9</v>
      </c>
      <c r="F85" s="103">
        <f t="shared" si="2"/>
        <v>0.30150000000000005</v>
      </c>
      <c r="G85" s="103">
        <f t="shared" si="2"/>
        <v>0.9</v>
      </c>
      <c r="H85" s="103">
        <f t="shared" si="2"/>
        <v>0.9</v>
      </c>
    </row>
    <row r="86" spans="1:8" x14ac:dyDescent="0.25">
      <c r="C86" s="7" t="s">
        <v>340</v>
      </c>
      <c r="D86" s="103">
        <f t="shared" si="2"/>
        <v>0</v>
      </c>
      <c r="E86" s="103">
        <f t="shared" si="2"/>
        <v>0</v>
      </c>
      <c r="F86" s="103">
        <f t="shared" si="2"/>
        <v>0.30150000000000005</v>
      </c>
      <c r="G86" s="103">
        <f t="shared" si="2"/>
        <v>0</v>
      </c>
      <c r="H86" s="103">
        <f t="shared" si="2"/>
        <v>0</v>
      </c>
    </row>
    <row r="87" spans="1:8" x14ac:dyDescent="0.25">
      <c r="C87" s="7" t="s">
        <v>341</v>
      </c>
      <c r="D87" s="103">
        <f t="shared" ref="D87:H96" si="3">D32*0.9</f>
        <v>0</v>
      </c>
      <c r="E87" s="103">
        <f t="shared" si="3"/>
        <v>0</v>
      </c>
      <c r="F87" s="103">
        <f t="shared" si="3"/>
        <v>0.30150000000000005</v>
      </c>
      <c r="G87" s="103">
        <f t="shared" si="3"/>
        <v>0</v>
      </c>
      <c r="H87" s="103">
        <f t="shared" si="3"/>
        <v>0</v>
      </c>
    </row>
    <row r="88" spans="1:8" x14ac:dyDescent="0.25">
      <c r="A88" s="7" t="s">
        <v>196</v>
      </c>
      <c r="B88" s="7" t="s">
        <v>81</v>
      </c>
      <c r="C88" s="7" t="s">
        <v>339</v>
      </c>
      <c r="D88" s="103">
        <f t="shared" si="3"/>
        <v>0.9</v>
      </c>
      <c r="E88" s="103">
        <f t="shared" si="3"/>
        <v>0.9</v>
      </c>
      <c r="F88" s="103">
        <f t="shared" si="3"/>
        <v>0.30150000000000005</v>
      </c>
      <c r="G88" s="103">
        <f t="shared" si="3"/>
        <v>0.9</v>
      </c>
      <c r="H88" s="103">
        <f t="shared" si="3"/>
        <v>0.9</v>
      </c>
    </row>
    <row r="89" spans="1:8" x14ac:dyDescent="0.25">
      <c r="C89" s="7" t="s">
        <v>340</v>
      </c>
      <c r="D89" s="103">
        <f t="shared" si="3"/>
        <v>0</v>
      </c>
      <c r="E89" s="103">
        <f t="shared" si="3"/>
        <v>0</v>
      </c>
      <c r="F89" s="103">
        <f t="shared" si="3"/>
        <v>0.30150000000000005</v>
      </c>
      <c r="G89" s="103">
        <f t="shared" si="3"/>
        <v>0</v>
      </c>
      <c r="H89" s="103">
        <f t="shared" si="3"/>
        <v>0</v>
      </c>
    </row>
    <row r="90" spans="1:8" x14ac:dyDescent="0.25">
      <c r="C90" s="7" t="s">
        <v>341</v>
      </c>
      <c r="D90" s="103">
        <f t="shared" si="3"/>
        <v>0</v>
      </c>
      <c r="E90" s="103">
        <f t="shared" si="3"/>
        <v>0</v>
      </c>
      <c r="F90" s="103">
        <f t="shared" si="3"/>
        <v>0.30150000000000005</v>
      </c>
      <c r="G90" s="103">
        <f t="shared" si="3"/>
        <v>0</v>
      </c>
      <c r="H90" s="103">
        <f t="shared" si="3"/>
        <v>0</v>
      </c>
    </row>
    <row r="91" spans="1:8" x14ac:dyDescent="0.25">
      <c r="A91" s="7" t="s">
        <v>195</v>
      </c>
      <c r="B91" s="7" t="s">
        <v>81</v>
      </c>
      <c r="C91" s="7" t="s">
        <v>339</v>
      </c>
      <c r="D91" s="103">
        <f t="shared" si="3"/>
        <v>0.9</v>
      </c>
      <c r="E91" s="103">
        <f t="shared" si="3"/>
        <v>0.9</v>
      </c>
      <c r="F91" s="103">
        <f t="shared" si="3"/>
        <v>0.30150000000000005</v>
      </c>
      <c r="G91" s="103">
        <f t="shared" si="3"/>
        <v>0.9</v>
      </c>
      <c r="H91" s="103">
        <f t="shared" si="3"/>
        <v>0.9</v>
      </c>
    </row>
    <row r="92" spans="1:8" x14ac:dyDescent="0.25">
      <c r="C92" s="7" t="s">
        <v>340</v>
      </c>
      <c r="D92" s="103">
        <f t="shared" si="3"/>
        <v>0</v>
      </c>
      <c r="E92" s="103">
        <f t="shared" si="3"/>
        <v>0</v>
      </c>
      <c r="F92" s="103">
        <f t="shared" si="3"/>
        <v>0.30150000000000005</v>
      </c>
      <c r="G92" s="103">
        <f t="shared" si="3"/>
        <v>0</v>
      </c>
      <c r="H92" s="103">
        <f t="shared" si="3"/>
        <v>0</v>
      </c>
    </row>
    <row r="93" spans="1:8" x14ac:dyDescent="0.25">
      <c r="C93" s="7" t="s">
        <v>341</v>
      </c>
      <c r="D93" s="103">
        <f t="shared" si="3"/>
        <v>0</v>
      </c>
      <c r="E93" s="103">
        <f t="shared" si="3"/>
        <v>0</v>
      </c>
      <c r="F93" s="103">
        <f t="shared" si="3"/>
        <v>0.30150000000000005</v>
      </c>
      <c r="G93" s="103">
        <f t="shared" si="3"/>
        <v>0</v>
      </c>
      <c r="H93" s="103">
        <f t="shared" si="3"/>
        <v>0</v>
      </c>
    </row>
    <row r="94" spans="1:8" x14ac:dyDescent="0.25">
      <c r="A94" s="7" t="s">
        <v>194</v>
      </c>
      <c r="B94" s="7" t="s">
        <v>81</v>
      </c>
      <c r="C94" s="7" t="s">
        <v>339</v>
      </c>
      <c r="D94" s="103">
        <f t="shared" si="3"/>
        <v>0.9</v>
      </c>
      <c r="E94" s="103">
        <f t="shared" si="3"/>
        <v>0.9</v>
      </c>
      <c r="F94" s="103">
        <f t="shared" si="3"/>
        <v>0.30150000000000005</v>
      </c>
      <c r="G94" s="103">
        <f t="shared" si="3"/>
        <v>0.9</v>
      </c>
      <c r="H94" s="103">
        <f t="shared" si="3"/>
        <v>0.9</v>
      </c>
    </row>
    <row r="95" spans="1:8" x14ac:dyDescent="0.25">
      <c r="C95" s="7" t="s">
        <v>340</v>
      </c>
      <c r="D95" s="103">
        <f t="shared" si="3"/>
        <v>0</v>
      </c>
      <c r="E95" s="103">
        <f t="shared" si="3"/>
        <v>0</v>
      </c>
      <c r="F95" s="103">
        <f t="shared" si="3"/>
        <v>0.30150000000000005</v>
      </c>
      <c r="G95" s="103">
        <f t="shared" si="3"/>
        <v>0</v>
      </c>
      <c r="H95" s="103">
        <f t="shared" si="3"/>
        <v>0</v>
      </c>
    </row>
    <row r="96" spans="1:8" x14ac:dyDescent="0.25">
      <c r="C96" s="7" t="s">
        <v>341</v>
      </c>
      <c r="D96" s="103">
        <f t="shared" si="3"/>
        <v>0</v>
      </c>
      <c r="E96" s="103">
        <f t="shared" si="3"/>
        <v>0</v>
      </c>
      <c r="F96" s="103">
        <f t="shared" si="3"/>
        <v>0.30150000000000005</v>
      </c>
      <c r="G96" s="103">
        <f t="shared" si="3"/>
        <v>0</v>
      </c>
      <c r="H96" s="103">
        <f t="shared" si="3"/>
        <v>0</v>
      </c>
    </row>
    <row r="97" spans="1:8" x14ac:dyDescent="0.25">
      <c r="A97" s="7" t="s">
        <v>200</v>
      </c>
      <c r="B97" s="7" t="s">
        <v>81</v>
      </c>
      <c r="C97" s="7" t="s">
        <v>339</v>
      </c>
      <c r="D97" s="103">
        <f t="shared" ref="D97:H106" si="4">D42*0.9</f>
        <v>0.27</v>
      </c>
      <c r="E97" s="103">
        <f t="shared" si="4"/>
        <v>0.27</v>
      </c>
      <c r="F97" s="103">
        <f t="shared" si="4"/>
        <v>0.30150000000000005</v>
      </c>
      <c r="G97" s="103">
        <f t="shared" si="4"/>
        <v>0.27</v>
      </c>
      <c r="H97" s="103">
        <f t="shared" si="4"/>
        <v>0.27</v>
      </c>
    </row>
    <row r="98" spans="1:8" x14ac:dyDescent="0.25">
      <c r="C98" s="7" t="s">
        <v>340</v>
      </c>
      <c r="D98" s="103">
        <f t="shared" si="4"/>
        <v>0.45</v>
      </c>
      <c r="E98" s="103">
        <f t="shared" si="4"/>
        <v>0.45</v>
      </c>
      <c r="F98" s="103">
        <f t="shared" si="4"/>
        <v>0.30150000000000005</v>
      </c>
      <c r="G98" s="103">
        <f t="shared" si="4"/>
        <v>0.45</v>
      </c>
      <c r="H98" s="103">
        <f t="shared" si="4"/>
        <v>0.45</v>
      </c>
    </row>
    <row r="99" spans="1:8" x14ac:dyDescent="0.25">
      <c r="C99" s="7" t="s">
        <v>341</v>
      </c>
      <c r="D99" s="103">
        <f t="shared" si="4"/>
        <v>0.58500000000000008</v>
      </c>
      <c r="E99" s="103">
        <f t="shared" si="4"/>
        <v>0.58500000000000008</v>
      </c>
      <c r="F99" s="103">
        <f t="shared" si="4"/>
        <v>0.30150000000000005</v>
      </c>
      <c r="G99" s="103">
        <f t="shared" si="4"/>
        <v>0.58500000000000008</v>
      </c>
      <c r="H99" s="103">
        <f t="shared" si="4"/>
        <v>0.58500000000000008</v>
      </c>
    </row>
    <row r="100" spans="1:8" x14ac:dyDescent="0.25">
      <c r="B100" s="7" t="s">
        <v>82</v>
      </c>
      <c r="C100" s="7" t="s">
        <v>339</v>
      </c>
      <c r="D100" s="103">
        <f t="shared" si="4"/>
        <v>0.27</v>
      </c>
      <c r="E100" s="103">
        <f t="shared" si="4"/>
        <v>0.27</v>
      </c>
      <c r="F100" s="103">
        <f t="shared" si="4"/>
        <v>0.30150000000000005</v>
      </c>
      <c r="G100" s="103">
        <f t="shared" si="4"/>
        <v>0.27</v>
      </c>
      <c r="H100" s="103">
        <f t="shared" si="4"/>
        <v>0.27</v>
      </c>
    </row>
    <row r="101" spans="1:8" x14ac:dyDescent="0.25">
      <c r="C101" s="7" t="s">
        <v>340</v>
      </c>
      <c r="D101" s="103">
        <f t="shared" si="4"/>
        <v>0.441</v>
      </c>
      <c r="E101" s="103">
        <f t="shared" si="4"/>
        <v>0.441</v>
      </c>
      <c r="F101" s="103">
        <f t="shared" si="4"/>
        <v>0.30150000000000005</v>
      </c>
      <c r="G101" s="103">
        <f t="shared" si="4"/>
        <v>0.441</v>
      </c>
      <c r="H101" s="103">
        <f t="shared" si="4"/>
        <v>0.441</v>
      </c>
    </row>
    <row r="102" spans="1:8" x14ac:dyDescent="0.25">
      <c r="C102" s="7" t="s">
        <v>341</v>
      </c>
      <c r="D102" s="103">
        <f t="shared" si="4"/>
        <v>0.46800000000000003</v>
      </c>
      <c r="E102" s="103">
        <f t="shared" si="4"/>
        <v>0.46800000000000003</v>
      </c>
      <c r="F102" s="103">
        <f t="shared" si="4"/>
        <v>0.30150000000000005</v>
      </c>
      <c r="G102" s="103">
        <f t="shared" si="4"/>
        <v>0.46800000000000003</v>
      </c>
      <c r="H102" s="103">
        <f t="shared" si="4"/>
        <v>0.46800000000000003</v>
      </c>
    </row>
    <row r="103" spans="1:8" x14ac:dyDescent="0.25">
      <c r="A103" s="7" t="s">
        <v>190</v>
      </c>
      <c r="B103" s="7" t="s">
        <v>81</v>
      </c>
      <c r="C103" s="7" t="s">
        <v>339</v>
      </c>
      <c r="D103" s="103">
        <f t="shared" si="4"/>
        <v>0.79200000000000004</v>
      </c>
      <c r="E103" s="103">
        <f t="shared" si="4"/>
        <v>0.79200000000000004</v>
      </c>
      <c r="F103" s="103">
        <f t="shared" si="4"/>
        <v>0.30150000000000005</v>
      </c>
      <c r="G103" s="103">
        <f t="shared" si="4"/>
        <v>0.79200000000000004</v>
      </c>
      <c r="H103" s="103">
        <f t="shared" si="4"/>
        <v>0.79200000000000004</v>
      </c>
    </row>
    <row r="104" spans="1:8" x14ac:dyDescent="0.25">
      <c r="C104" s="7" t="s">
        <v>340</v>
      </c>
      <c r="D104" s="103">
        <f t="shared" si="4"/>
        <v>0.83700000000000008</v>
      </c>
      <c r="E104" s="103">
        <f t="shared" si="4"/>
        <v>0.83700000000000008</v>
      </c>
      <c r="F104" s="103">
        <f t="shared" si="4"/>
        <v>0.30150000000000005</v>
      </c>
      <c r="G104" s="103">
        <f t="shared" si="4"/>
        <v>0.83700000000000008</v>
      </c>
      <c r="H104" s="103">
        <f t="shared" si="4"/>
        <v>0.83700000000000008</v>
      </c>
    </row>
    <row r="105" spans="1:8" x14ac:dyDescent="0.25">
      <c r="A105" s="7" t="s">
        <v>199</v>
      </c>
      <c r="B105" s="7" t="s">
        <v>81</v>
      </c>
      <c r="C105" s="7" t="s">
        <v>339</v>
      </c>
      <c r="D105" s="103">
        <f t="shared" si="4"/>
        <v>0.9</v>
      </c>
      <c r="E105" s="103">
        <f t="shared" si="4"/>
        <v>0.9</v>
      </c>
      <c r="F105" s="103">
        <f t="shared" si="4"/>
        <v>0.30150000000000005</v>
      </c>
      <c r="G105" s="103">
        <f t="shared" si="4"/>
        <v>0.9</v>
      </c>
      <c r="H105" s="103">
        <f t="shared" si="4"/>
        <v>0.9</v>
      </c>
    </row>
    <row r="106" spans="1:8" x14ac:dyDescent="0.25">
      <c r="C106" s="7" t="s">
        <v>340</v>
      </c>
      <c r="D106" s="103">
        <f t="shared" si="4"/>
        <v>0.77400000000000002</v>
      </c>
      <c r="E106" s="103">
        <f t="shared" si="4"/>
        <v>0.77400000000000002</v>
      </c>
      <c r="F106" s="103">
        <f t="shared" si="4"/>
        <v>0.30150000000000005</v>
      </c>
      <c r="G106" s="103">
        <f t="shared" si="4"/>
        <v>0.77400000000000002</v>
      </c>
      <c r="H106" s="103">
        <f t="shared" si="4"/>
        <v>0.77400000000000002</v>
      </c>
    </row>
    <row r="107" spans="1:8" x14ac:dyDescent="0.25">
      <c r="A107" s="7" t="s">
        <v>183</v>
      </c>
      <c r="B107" s="7" t="s">
        <v>72</v>
      </c>
      <c r="C107" s="7" t="s">
        <v>339</v>
      </c>
      <c r="D107" s="103">
        <f t="shared" ref="D107:H116" si="5">D52*0.9</f>
        <v>0.52200000000000002</v>
      </c>
      <c r="E107" s="103">
        <f t="shared" si="5"/>
        <v>0.52200000000000002</v>
      </c>
      <c r="F107" s="103">
        <f t="shared" si="5"/>
        <v>0.30150000000000005</v>
      </c>
      <c r="G107" s="103">
        <f t="shared" si="5"/>
        <v>0</v>
      </c>
      <c r="H107" s="103">
        <f t="shared" si="5"/>
        <v>0</v>
      </c>
    </row>
    <row r="108" spans="1:8" x14ac:dyDescent="0.25">
      <c r="C108" s="7" t="s">
        <v>340</v>
      </c>
      <c r="D108" s="103">
        <f t="shared" si="5"/>
        <v>0.45900000000000002</v>
      </c>
      <c r="E108" s="103">
        <f t="shared" si="5"/>
        <v>0.45900000000000002</v>
      </c>
      <c r="F108" s="103">
        <f t="shared" si="5"/>
        <v>0.30150000000000005</v>
      </c>
      <c r="G108" s="103">
        <f t="shared" si="5"/>
        <v>0</v>
      </c>
      <c r="H108" s="103">
        <f t="shared" si="5"/>
        <v>0</v>
      </c>
    </row>
    <row r="110" spans="1:8" s="106" customFormat="1" ht="13" customHeight="1" x14ac:dyDescent="0.3">
      <c r="A110" s="104" t="s">
        <v>334</v>
      </c>
      <c r="B110" s="105"/>
      <c r="C110" s="105"/>
    </row>
    <row r="111" spans="1:8" ht="13" customHeight="1" x14ac:dyDescent="0.3">
      <c r="A111" s="100" t="s">
        <v>156</v>
      </c>
      <c r="B111" s="100" t="s">
        <v>337</v>
      </c>
      <c r="C111" s="101" t="s">
        <v>338</v>
      </c>
      <c r="D111" s="100" t="s">
        <v>67</v>
      </c>
      <c r="E111" s="100" t="s">
        <v>77</v>
      </c>
      <c r="F111" s="100" t="s">
        <v>78</v>
      </c>
      <c r="G111" s="100" t="s">
        <v>79</v>
      </c>
      <c r="H111" s="100" t="s">
        <v>80</v>
      </c>
    </row>
    <row r="112" spans="1:8" x14ac:dyDescent="0.25">
      <c r="A112" s="7" t="s">
        <v>193</v>
      </c>
      <c r="B112" s="7" t="s">
        <v>81</v>
      </c>
      <c r="C112" s="7" t="s">
        <v>339</v>
      </c>
      <c r="D112" s="103">
        <f t="shared" ref="D112:H121" si="6">D2*1.05</f>
        <v>0</v>
      </c>
      <c r="E112" s="103">
        <f t="shared" si="6"/>
        <v>0</v>
      </c>
      <c r="F112" s="103">
        <f t="shared" si="6"/>
        <v>0.35175000000000006</v>
      </c>
      <c r="G112" s="103">
        <f t="shared" si="6"/>
        <v>0.35175000000000006</v>
      </c>
      <c r="H112" s="103">
        <f t="shared" si="6"/>
        <v>0.35175000000000006</v>
      </c>
    </row>
    <row r="113" spans="1:8" x14ac:dyDescent="0.25">
      <c r="C113" s="7" t="s">
        <v>340</v>
      </c>
      <c r="D113" s="103">
        <f t="shared" si="6"/>
        <v>0</v>
      </c>
      <c r="E113" s="103">
        <f t="shared" si="6"/>
        <v>0</v>
      </c>
      <c r="F113" s="103">
        <f t="shared" si="6"/>
        <v>0.55791044776119403</v>
      </c>
      <c r="G113" s="103">
        <f t="shared" si="6"/>
        <v>0.55791044776119403</v>
      </c>
      <c r="H113" s="103">
        <f t="shared" si="6"/>
        <v>0.55791044776119403</v>
      </c>
    </row>
    <row r="114" spans="1:8" x14ac:dyDescent="0.25">
      <c r="C114" s="7" t="s">
        <v>341</v>
      </c>
      <c r="D114" s="103">
        <f t="shared" si="6"/>
        <v>0</v>
      </c>
      <c r="E114" s="103">
        <f t="shared" si="6"/>
        <v>0</v>
      </c>
      <c r="F114" s="103">
        <f t="shared" si="6"/>
        <v>0.40432835820895541</v>
      </c>
      <c r="G114" s="103">
        <f t="shared" si="6"/>
        <v>0.40432835820895541</v>
      </c>
      <c r="H114" s="103">
        <f t="shared" si="6"/>
        <v>0.40432835820895541</v>
      </c>
    </row>
    <row r="115" spans="1:8" x14ac:dyDescent="0.25">
      <c r="A115" s="7" t="s">
        <v>191</v>
      </c>
      <c r="B115" s="7" t="s">
        <v>274</v>
      </c>
      <c r="C115" s="7" t="s">
        <v>339</v>
      </c>
      <c r="D115" s="103">
        <f t="shared" si="6"/>
        <v>0</v>
      </c>
      <c r="E115" s="103">
        <f t="shared" si="6"/>
        <v>0</v>
      </c>
      <c r="F115" s="103">
        <f t="shared" si="6"/>
        <v>0.35175000000000006</v>
      </c>
      <c r="G115" s="103">
        <f t="shared" si="6"/>
        <v>0.35175000000000006</v>
      </c>
      <c r="H115" s="103">
        <f t="shared" si="6"/>
        <v>0.35175000000000006</v>
      </c>
    </row>
    <row r="116" spans="1:8" x14ac:dyDescent="0.25">
      <c r="C116" s="7" t="s">
        <v>341</v>
      </c>
      <c r="D116" s="103">
        <f t="shared" si="6"/>
        <v>0</v>
      </c>
      <c r="E116" s="103">
        <f t="shared" si="6"/>
        <v>0</v>
      </c>
      <c r="F116" s="103">
        <f t="shared" si="6"/>
        <v>0.27268656716417905</v>
      </c>
      <c r="G116" s="103">
        <f t="shared" si="6"/>
        <v>0.27268656716417905</v>
      </c>
      <c r="H116" s="103">
        <f t="shared" si="6"/>
        <v>0</v>
      </c>
    </row>
    <row r="117" spans="1:8" x14ac:dyDescent="0.25">
      <c r="B117" s="7" t="s">
        <v>204</v>
      </c>
      <c r="C117" s="7" t="s">
        <v>339</v>
      </c>
      <c r="D117" s="103">
        <f t="shared" si="6"/>
        <v>0</v>
      </c>
      <c r="E117" s="103">
        <f t="shared" si="6"/>
        <v>0</v>
      </c>
      <c r="F117" s="103">
        <f t="shared" si="6"/>
        <v>0.35175000000000006</v>
      </c>
      <c r="G117" s="103">
        <f t="shared" si="6"/>
        <v>0.35175000000000006</v>
      </c>
      <c r="H117" s="103">
        <f t="shared" si="6"/>
        <v>0.35175000000000006</v>
      </c>
    </row>
    <row r="118" spans="1:8" x14ac:dyDescent="0.25">
      <c r="C118" s="7" t="s">
        <v>341</v>
      </c>
      <c r="D118" s="103">
        <f t="shared" si="6"/>
        <v>0</v>
      </c>
      <c r="E118" s="103">
        <f t="shared" si="6"/>
        <v>0</v>
      </c>
      <c r="F118" s="103">
        <f t="shared" si="6"/>
        <v>0.27268656716417905</v>
      </c>
      <c r="G118" s="103">
        <f t="shared" si="6"/>
        <v>0.27268656716417905</v>
      </c>
      <c r="H118" s="103">
        <f t="shared" si="6"/>
        <v>0</v>
      </c>
    </row>
    <row r="119" spans="1:8" x14ac:dyDescent="0.25">
      <c r="A119" s="7" t="s">
        <v>184</v>
      </c>
      <c r="B119" s="7" t="s">
        <v>274</v>
      </c>
      <c r="C119" s="7" t="s">
        <v>339</v>
      </c>
      <c r="D119" s="103">
        <f t="shared" si="6"/>
        <v>0</v>
      </c>
      <c r="E119" s="103">
        <f t="shared" si="6"/>
        <v>0</v>
      </c>
      <c r="F119" s="103">
        <f t="shared" si="6"/>
        <v>0.35175000000000006</v>
      </c>
      <c r="G119" s="103">
        <f t="shared" si="6"/>
        <v>0.35175000000000006</v>
      </c>
      <c r="H119" s="103">
        <f t="shared" si="6"/>
        <v>0.35175000000000006</v>
      </c>
    </row>
    <row r="120" spans="1:8" x14ac:dyDescent="0.25">
      <c r="C120" s="7" t="s">
        <v>341</v>
      </c>
      <c r="D120" s="103">
        <f t="shared" si="6"/>
        <v>0</v>
      </c>
      <c r="E120" s="103">
        <f t="shared" si="6"/>
        <v>0</v>
      </c>
      <c r="F120" s="103">
        <f t="shared" si="6"/>
        <v>0.27268656716417905</v>
      </c>
      <c r="G120" s="103">
        <f t="shared" si="6"/>
        <v>0.27268656716417905</v>
      </c>
      <c r="H120" s="103">
        <f t="shared" si="6"/>
        <v>0</v>
      </c>
    </row>
    <row r="121" spans="1:8" x14ac:dyDescent="0.25">
      <c r="B121" s="7" t="s">
        <v>204</v>
      </c>
      <c r="C121" s="7" t="s">
        <v>339</v>
      </c>
      <c r="D121" s="103">
        <f t="shared" si="6"/>
        <v>0</v>
      </c>
      <c r="E121" s="103">
        <f t="shared" si="6"/>
        <v>0</v>
      </c>
      <c r="F121" s="103">
        <f t="shared" si="6"/>
        <v>0.35175000000000006</v>
      </c>
      <c r="G121" s="103">
        <f t="shared" si="6"/>
        <v>0.35175000000000006</v>
      </c>
      <c r="H121" s="103">
        <f t="shared" si="6"/>
        <v>0.35175000000000006</v>
      </c>
    </row>
    <row r="122" spans="1:8" x14ac:dyDescent="0.25">
      <c r="C122" s="7" t="s">
        <v>341</v>
      </c>
      <c r="D122" s="103">
        <f t="shared" ref="D122:H131" si="7">D12*1.05</f>
        <v>0</v>
      </c>
      <c r="E122" s="103">
        <f t="shared" si="7"/>
        <v>0</v>
      </c>
      <c r="F122" s="103">
        <f t="shared" si="7"/>
        <v>0.27268656716417905</v>
      </c>
      <c r="G122" s="103">
        <f t="shared" si="7"/>
        <v>0.27268656716417905</v>
      </c>
      <c r="H122" s="103">
        <f t="shared" si="7"/>
        <v>0</v>
      </c>
    </row>
    <row r="123" spans="1:8" x14ac:dyDescent="0.25">
      <c r="A123" s="7" t="s">
        <v>192</v>
      </c>
      <c r="B123" s="7" t="s">
        <v>274</v>
      </c>
      <c r="C123" s="7" t="s">
        <v>339</v>
      </c>
      <c r="D123" s="103">
        <f t="shared" si="7"/>
        <v>0</v>
      </c>
      <c r="E123" s="103">
        <f t="shared" si="7"/>
        <v>0</v>
      </c>
      <c r="F123" s="103">
        <f t="shared" si="7"/>
        <v>0.35175000000000006</v>
      </c>
      <c r="G123" s="103">
        <f t="shared" si="7"/>
        <v>0.35175000000000006</v>
      </c>
      <c r="H123" s="103">
        <f t="shared" si="7"/>
        <v>0.35175000000000006</v>
      </c>
    </row>
    <row r="124" spans="1:8" x14ac:dyDescent="0.25">
      <c r="C124" s="7" t="s">
        <v>341</v>
      </c>
      <c r="D124" s="103">
        <f t="shared" si="7"/>
        <v>0</v>
      </c>
      <c r="E124" s="103">
        <f t="shared" si="7"/>
        <v>0</v>
      </c>
      <c r="F124" s="103">
        <f t="shared" si="7"/>
        <v>0.27268656716417905</v>
      </c>
      <c r="G124" s="103">
        <f t="shared" si="7"/>
        <v>0.27268656716417905</v>
      </c>
      <c r="H124" s="103">
        <f t="shared" si="7"/>
        <v>0</v>
      </c>
    </row>
    <row r="125" spans="1:8" x14ac:dyDescent="0.25">
      <c r="B125" s="7" t="s">
        <v>204</v>
      </c>
      <c r="C125" s="7" t="s">
        <v>339</v>
      </c>
      <c r="D125" s="103">
        <f t="shared" si="7"/>
        <v>0</v>
      </c>
      <c r="E125" s="103">
        <f t="shared" si="7"/>
        <v>0</v>
      </c>
      <c r="F125" s="103">
        <f t="shared" si="7"/>
        <v>0.35175000000000006</v>
      </c>
      <c r="G125" s="103">
        <f t="shared" si="7"/>
        <v>0.35175000000000006</v>
      </c>
      <c r="H125" s="103">
        <f t="shared" si="7"/>
        <v>0.35175000000000006</v>
      </c>
    </row>
    <row r="126" spans="1:8" x14ac:dyDescent="0.25">
      <c r="C126" s="7" t="s">
        <v>341</v>
      </c>
      <c r="D126" s="103">
        <f t="shared" si="7"/>
        <v>0</v>
      </c>
      <c r="E126" s="103">
        <f t="shared" si="7"/>
        <v>0</v>
      </c>
      <c r="F126" s="103">
        <f t="shared" si="7"/>
        <v>0.27268656716417905</v>
      </c>
      <c r="G126" s="103">
        <f t="shared" si="7"/>
        <v>0.27268656716417905</v>
      </c>
      <c r="H126" s="103">
        <f t="shared" si="7"/>
        <v>0</v>
      </c>
    </row>
    <row r="127" spans="1:8" x14ac:dyDescent="0.25">
      <c r="A127" s="7" t="s">
        <v>169</v>
      </c>
      <c r="B127" s="7" t="s">
        <v>274</v>
      </c>
      <c r="C127" s="7" t="s">
        <v>339</v>
      </c>
      <c r="D127" s="103">
        <f t="shared" si="7"/>
        <v>0</v>
      </c>
      <c r="E127" s="103">
        <f t="shared" si="7"/>
        <v>0</v>
      </c>
      <c r="F127" s="103">
        <f t="shared" si="7"/>
        <v>0.35175000000000006</v>
      </c>
      <c r="G127" s="103">
        <f t="shared" si="7"/>
        <v>0.35175000000000006</v>
      </c>
      <c r="H127" s="103">
        <f t="shared" si="7"/>
        <v>0.35175000000000006</v>
      </c>
    </row>
    <row r="128" spans="1:8" x14ac:dyDescent="0.25">
      <c r="C128" s="7" t="s">
        <v>341</v>
      </c>
      <c r="D128" s="103">
        <f t="shared" si="7"/>
        <v>0</v>
      </c>
      <c r="E128" s="103">
        <f t="shared" si="7"/>
        <v>0</v>
      </c>
      <c r="F128" s="103">
        <f t="shared" si="7"/>
        <v>0.35175000000000006</v>
      </c>
      <c r="G128" s="103">
        <f t="shared" si="7"/>
        <v>0.65100000000000002</v>
      </c>
      <c r="H128" s="103">
        <f t="shared" si="7"/>
        <v>0.65100000000000002</v>
      </c>
    </row>
    <row r="129" spans="1:8" x14ac:dyDescent="0.25">
      <c r="B129" s="7" t="s">
        <v>204</v>
      </c>
      <c r="C129" s="7" t="s">
        <v>339</v>
      </c>
      <c r="D129" s="103">
        <f t="shared" si="7"/>
        <v>0</v>
      </c>
      <c r="E129" s="103">
        <f t="shared" si="7"/>
        <v>0</v>
      </c>
      <c r="F129" s="103">
        <f t="shared" si="7"/>
        <v>0.35175000000000006</v>
      </c>
      <c r="G129" s="103">
        <f t="shared" si="7"/>
        <v>0.35175000000000006</v>
      </c>
      <c r="H129" s="103">
        <f t="shared" si="7"/>
        <v>0.35175000000000006</v>
      </c>
    </row>
    <row r="130" spans="1:8" x14ac:dyDescent="0.25">
      <c r="C130" s="7" t="s">
        <v>341</v>
      </c>
      <c r="D130" s="103">
        <f t="shared" si="7"/>
        <v>0</v>
      </c>
      <c r="E130" s="103">
        <f t="shared" si="7"/>
        <v>0</v>
      </c>
      <c r="F130" s="103">
        <f t="shared" si="7"/>
        <v>0.35175000000000006</v>
      </c>
      <c r="G130" s="103">
        <f t="shared" si="7"/>
        <v>0.65100000000000002</v>
      </c>
      <c r="H130" s="103">
        <f t="shared" si="7"/>
        <v>0.65100000000000002</v>
      </c>
    </row>
    <row r="131" spans="1:8" x14ac:dyDescent="0.25">
      <c r="A131" s="7" t="s">
        <v>174</v>
      </c>
      <c r="B131" s="7" t="s">
        <v>74</v>
      </c>
      <c r="C131" s="7" t="s">
        <v>339</v>
      </c>
      <c r="D131" s="103">
        <f t="shared" si="7"/>
        <v>0.73499999999999999</v>
      </c>
      <c r="E131" s="103">
        <f t="shared" si="7"/>
        <v>0</v>
      </c>
      <c r="F131" s="103">
        <f t="shared" si="7"/>
        <v>0.35175000000000006</v>
      </c>
      <c r="G131" s="103">
        <f t="shared" si="7"/>
        <v>0</v>
      </c>
      <c r="H131" s="103">
        <f t="shared" si="7"/>
        <v>0</v>
      </c>
    </row>
    <row r="132" spans="1:8" x14ac:dyDescent="0.25">
      <c r="C132" s="7" t="s">
        <v>340</v>
      </c>
      <c r="D132" s="103">
        <f t="shared" ref="D132:H141" si="8">D22*1.05</f>
        <v>0.48300000000000004</v>
      </c>
      <c r="E132" s="103">
        <f t="shared" si="8"/>
        <v>0</v>
      </c>
      <c r="F132" s="103">
        <f t="shared" si="8"/>
        <v>0.35175000000000006</v>
      </c>
      <c r="G132" s="103">
        <f t="shared" si="8"/>
        <v>0</v>
      </c>
      <c r="H132" s="103">
        <f t="shared" si="8"/>
        <v>0</v>
      </c>
    </row>
    <row r="133" spans="1:8" x14ac:dyDescent="0.25">
      <c r="A133" s="7" t="s">
        <v>172</v>
      </c>
      <c r="B133" s="7" t="s">
        <v>74</v>
      </c>
      <c r="C133" s="7" t="s">
        <v>339</v>
      </c>
      <c r="D133" s="103">
        <f t="shared" si="8"/>
        <v>0.73499999999999999</v>
      </c>
      <c r="E133" s="103">
        <f t="shared" si="8"/>
        <v>0</v>
      </c>
      <c r="F133" s="103">
        <f t="shared" si="8"/>
        <v>0.35175000000000006</v>
      </c>
      <c r="G133" s="103">
        <f t="shared" si="8"/>
        <v>0</v>
      </c>
      <c r="H133" s="103">
        <f t="shared" si="8"/>
        <v>0</v>
      </c>
    </row>
    <row r="134" spans="1:8" x14ac:dyDescent="0.25">
      <c r="C134" s="7" t="s">
        <v>340</v>
      </c>
      <c r="D134" s="103">
        <f t="shared" si="8"/>
        <v>0.48300000000000004</v>
      </c>
      <c r="E134" s="103">
        <f t="shared" si="8"/>
        <v>0</v>
      </c>
      <c r="F134" s="103">
        <f t="shared" si="8"/>
        <v>0.35175000000000006</v>
      </c>
      <c r="G134" s="103">
        <f t="shared" si="8"/>
        <v>0</v>
      </c>
      <c r="H134" s="103">
        <f t="shared" si="8"/>
        <v>0</v>
      </c>
    </row>
    <row r="135" spans="1:8" x14ac:dyDescent="0.25">
      <c r="A135" s="7" t="s">
        <v>173</v>
      </c>
      <c r="B135" s="7" t="s">
        <v>74</v>
      </c>
      <c r="C135" s="7" t="s">
        <v>339</v>
      </c>
      <c r="D135" s="103">
        <f t="shared" si="8"/>
        <v>0.73499999999999999</v>
      </c>
      <c r="E135" s="103">
        <f t="shared" si="8"/>
        <v>0</v>
      </c>
      <c r="F135" s="103">
        <f t="shared" si="8"/>
        <v>0.35175000000000006</v>
      </c>
      <c r="G135" s="103">
        <f t="shared" si="8"/>
        <v>0</v>
      </c>
      <c r="H135" s="103">
        <f t="shared" si="8"/>
        <v>0</v>
      </c>
    </row>
    <row r="136" spans="1:8" x14ac:dyDescent="0.25">
      <c r="C136" s="7" t="s">
        <v>340</v>
      </c>
      <c r="D136" s="103">
        <f t="shared" si="8"/>
        <v>0.48300000000000004</v>
      </c>
      <c r="E136" s="103">
        <f t="shared" si="8"/>
        <v>0</v>
      </c>
      <c r="F136" s="103">
        <f t="shared" si="8"/>
        <v>0.35175000000000006</v>
      </c>
      <c r="G136" s="103">
        <f t="shared" si="8"/>
        <v>0</v>
      </c>
      <c r="H136" s="103">
        <f t="shared" si="8"/>
        <v>0</v>
      </c>
    </row>
    <row r="137" spans="1:8" x14ac:dyDescent="0.25">
      <c r="A137" s="7" t="s">
        <v>197</v>
      </c>
      <c r="B137" s="7" t="s">
        <v>81</v>
      </c>
      <c r="C137" s="7" t="s">
        <v>339</v>
      </c>
      <c r="D137" s="103">
        <f t="shared" si="8"/>
        <v>1.05</v>
      </c>
      <c r="E137" s="103">
        <f t="shared" si="8"/>
        <v>1.05</v>
      </c>
      <c r="F137" s="103">
        <f t="shared" si="8"/>
        <v>0.35175000000000006</v>
      </c>
      <c r="G137" s="103">
        <f t="shared" si="8"/>
        <v>1.05</v>
      </c>
      <c r="H137" s="103">
        <f t="shared" si="8"/>
        <v>1.05</v>
      </c>
    </row>
    <row r="138" spans="1:8" x14ac:dyDescent="0.25">
      <c r="C138" s="7" t="s">
        <v>340</v>
      </c>
      <c r="D138" s="103">
        <f t="shared" si="8"/>
        <v>0</v>
      </c>
      <c r="E138" s="103">
        <f t="shared" si="8"/>
        <v>0</v>
      </c>
      <c r="F138" s="103">
        <f t="shared" si="8"/>
        <v>0.35175000000000006</v>
      </c>
      <c r="G138" s="103">
        <f t="shared" si="8"/>
        <v>0</v>
      </c>
      <c r="H138" s="103">
        <f t="shared" si="8"/>
        <v>0</v>
      </c>
    </row>
    <row r="139" spans="1:8" x14ac:dyDescent="0.25">
      <c r="C139" s="7" t="s">
        <v>341</v>
      </c>
      <c r="D139" s="103">
        <f t="shared" si="8"/>
        <v>0</v>
      </c>
      <c r="E139" s="103">
        <f t="shared" si="8"/>
        <v>0</v>
      </c>
      <c r="F139" s="103">
        <f t="shared" si="8"/>
        <v>0.35175000000000006</v>
      </c>
      <c r="G139" s="103">
        <f t="shared" si="8"/>
        <v>0</v>
      </c>
      <c r="H139" s="103">
        <f t="shared" si="8"/>
        <v>0</v>
      </c>
    </row>
    <row r="140" spans="1:8" x14ac:dyDescent="0.25">
      <c r="A140" s="7" t="s">
        <v>198</v>
      </c>
      <c r="B140" s="7" t="s">
        <v>81</v>
      </c>
      <c r="C140" s="7" t="s">
        <v>339</v>
      </c>
      <c r="D140" s="103">
        <f t="shared" si="8"/>
        <v>1.05</v>
      </c>
      <c r="E140" s="103">
        <f t="shared" si="8"/>
        <v>1.05</v>
      </c>
      <c r="F140" s="103">
        <f t="shared" si="8"/>
        <v>0.35175000000000006</v>
      </c>
      <c r="G140" s="103">
        <f t="shared" si="8"/>
        <v>1.05</v>
      </c>
      <c r="H140" s="103">
        <f t="shared" si="8"/>
        <v>1.05</v>
      </c>
    </row>
    <row r="141" spans="1:8" x14ac:dyDescent="0.25">
      <c r="C141" s="7" t="s">
        <v>340</v>
      </c>
      <c r="D141" s="103">
        <f t="shared" si="8"/>
        <v>0</v>
      </c>
      <c r="E141" s="103">
        <f t="shared" si="8"/>
        <v>0</v>
      </c>
      <c r="F141" s="103">
        <f t="shared" si="8"/>
        <v>0.35175000000000006</v>
      </c>
      <c r="G141" s="103">
        <f t="shared" si="8"/>
        <v>0</v>
      </c>
      <c r="H141" s="103">
        <f t="shared" si="8"/>
        <v>0</v>
      </c>
    </row>
    <row r="142" spans="1:8" x14ac:dyDescent="0.25">
      <c r="C142" s="7" t="s">
        <v>341</v>
      </c>
      <c r="D142" s="103">
        <f t="shared" ref="D142:H151" si="9">D32*1.05</f>
        <v>0</v>
      </c>
      <c r="E142" s="103">
        <f t="shared" si="9"/>
        <v>0</v>
      </c>
      <c r="F142" s="103">
        <f t="shared" si="9"/>
        <v>0.35175000000000006</v>
      </c>
      <c r="G142" s="103">
        <f t="shared" si="9"/>
        <v>0</v>
      </c>
      <c r="H142" s="103">
        <f t="shared" si="9"/>
        <v>0</v>
      </c>
    </row>
    <row r="143" spans="1:8" x14ac:dyDescent="0.25">
      <c r="A143" s="7" t="s">
        <v>196</v>
      </c>
      <c r="B143" s="7" t="s">
        <v>81</v>
      </c>
      <c r="C143" s="7" t="s">
        <v>339</v>
      </c>
      <c r="D143" s="103">
        <f t="shared" si="9"/>
        <v>1.05</v>
      </c>
      <c r="E143" s="103">
        <f t="shared" si="9"/>
        <v>1.05</v>
      </c>
      <c r="F143" s="103">
        <f t="shared" si="9"/>
        <v>0.35175000000000006</v>
      </c>
      <c r="G143" s="103">
        <f t="shared" si="9"/>
        <v>1.05</v>
      </c>
      <c r="H143" s="103">
        <f t="shared" si="9"/>
        <v>1.05</v>
      </c>
    </row>
    <row r="144" spans="1:8" x14ac:dyDescent="0.25">
      <c r="C144" s="7" t="s">
        <v>340</v>
      </c>
      <c r="D144" s="103">
        <f t="shared" si="9"/>
        <v>0</v>
      </c>
      <c r="E144" s="103">
        <f t="shared" si="9"/>
        <v>0</v>
      </c>
      <c r="F144" s="103">
        <f t="shared" si="9"/>
        <v>0.35175000000000006</v>
      </c>
      <c r="G144" s="103">
        <f t="shared" si="9"/>
        <v>0</v>
      </c>
      <c r="H144" s="103">
        <f t="shared" si="9"/>
        <v>0</v>
      </c>
    </row>
    <row r="145" spans="1:8" x14ac:dyDescent="0.25">
      <c r="C145" s="7" t="s">
        <v>341</v>
      </c>
      <c r="D145" s="103">
        <f t="shared" si="9"/>
        <v>0</v>
      </c>
      <c r="E145" s="103">
        <f t="shared" si="9"/>
        <v>0</v>
      </c>
      <c r="F145" s="103">
        <f t="shared" si="9"/>
        <v>0.35175000000000006</v>
      </c>
      <c r="G145" s="103">
        <f t="shared" si="9"/>
        <v>0</v>
      </c>
      <c r="H145" s="103">
        <f t="shared" si="9"/>
        <v>0</v>
      </c>
    </row>
    <row r="146" spans="1:8" x14ac:dyDescent="0.25">
      <c r="A146" s="7" t="s">
        <v>195</v>
      </c>
      <c r="B146" s="7" t="s">
        <v>81</v>
      </c>
      <c r="C146" s="7" t="s">
        <v>339</v>
      </c>
      <c r="D146" s="103">
        <f t="shared" si="9"/>
        <v>1.05</v>
      </c>
      <c r="E146" s="103">
        <f t="shared" si="9"/>
        <v>1.05</v>
      </c>
      <c r="F146" s="103">
        <f t="shared" si="9"/>
        <v>0.35175000000000006</v>
      </c>
      <c r="G146" s="103">
        <f t="shared" si="9"/>
        <v>1.05</v>
      </c>
      <c r="H146" s="103">
        <f t="shared" si="9"/>
        <v>1.05</v>
      </c>
    </row>
    <row r="147" spans="1:8" x14ac:dyDescent="0.25">
      <c r="C147" s="7" t="s">
        <v>340</v>
      </c>
      <c r="D147" s="103">
        <f t="shared" si="9"/>
        <v>0</v>
      </c>
      <c r="E147" s="103">
        <f t="shared" si="9"/>
        <v>0</v>
      </c>
      <c r="F147" s="103">
        <f t="shared" si="9"/>
        <v>0.35175000000000006</v>
      </c>
      <c r="G147" s="103">
        <f t="shared" si="9"/>
        <v>0</v>
      </c>
      <c r="H147" s="103">
        <f t="shared" si="9"/>
        <v>0</v>
      </c>
    </row>
    <row r="148" spans="1:8" x14ac:dyDescent="0.25">
      <c r="C148" s="7" t="s">
        <v>341</v>
      </c>
      <c r="D148" s="103">
        <f t="shared" si="9"/>
        <v>0</v>
      </c>
      <c r="E148" s="103">
        <f t="shared" si="9"/>
        <v>0</v>
      </c>
      <c r="F148" s="103">
        <f t="shared" si="9"/>
        <v>0.35175000000000006</v>
      </c>
      <c r="G148" s="103">
        <f t="shared" si="9"/>
        <v>0</v>
      </c>
      <c r="H148" s="103">
        <f t="shared" si="9"/>
        <v>0</v>
      </c>
    </row>
    <row r="149" spans="1:8" x14ac:dyDescent="0.25">
      <c r="A149" s="7" t="s">
        <v>194</v>
      </c>
      <c r="B149" s="7" t="s">
        <v>81</v>
      </c>
      <c r="C149" s="7" t="s">
        <v>339</v>
      </c>
      <c r="D149" s="103">
        <f t="shared" si="9"/>
        <v>1.05</v>
      </c>
      <c r="E149" s="103">
        <f t="shared" si="9"/>
        <v>1.05</v>
      </c>
      <c r="F149" s="103">
        <f t="shared" si="9"/>
        <v>0.35175000000000006</v>
      </c>
      <c r="G149" s="103">
        <f t="shared" si="9"/>
        <v>1.05</v>
      </c>
      <c r="H149" s="103">
        <f t="shared" si="9"/>
        <v>1.05</v>
      </c>
    </row>
    <row r="150" spans="1:8" x14ac:dyDescent="0.25">
      <c r="C150" s="7" t="s">
        <v>340</v>
      </c>
      <c r="D150" s="103">
        <f t="shared" si="9"/>
        <v>0</v>
      </c>
      <c r="E150" s="103">
        <f t="shared" si="9"/>
        <v>0</v>
      </c>
      <c r="F150" s="103">
        <f t="shared" si="9"/>
        <v>0.35175000000000006</v>
      </c>
      <c r="G150" s="103">
        <f t="shared" si="9"/>
        <v>0</v>
      </c>
      <c r="H150" s="103">
        <f t="shared" si="9"/>
        <v>0</v>
      </c>
    </row>
    <row r="151" spans="1:8" x14ac:dyDescent="0.25">
      <c r="C151" s="7" t="s">
        <v>341</v>
      </c>
      <c r="D151" s="103">
        <f t="shared" si="9"/>
        <v>0</v>
      </c>
      <c r="E151" s="103">
        <f t="shared" si="9"/>
        <v>0</v>
      </c>
      <c r="F151" s="103">
        <f t="shared" si="9"/>
        <v>0.35175000000000006</v>
      </c>
      <c r="G151" s="103">
        <f t="shared" si="9"/>
        <v>0</v>
      </c>
      <c r="H151" s="103">
        <f t="shared" si="9"/>
        <v>0</v>
      </c>
    </row>
    <row r="152" spans="1:8" x14ac:dyDescent="0.25">
      <c r="A152" s="7" t="s">
        <v>200</v>
      </c>
      <c r="B152" s="7" t="s">
        <v>81</v>
      </c>
      <c r="C152" s="7" t="s">
        <v>339</v>
      </c>
      <c r="D152" s="103">
        <f t="shared" ref="D152:H161" si="10">D42*1.05</f>
        <v>0.315</v>
      </c>
      <c r="E152" s="103">
        <f t="shared" si="10"/>
        <v>0.315</v>
      </c>
      <c r="F152" s="103">
        <f t="shared" si="10"/>
        <v>0.35175000000000006</v>
      </c>
      <c r="G152" s="103">
        <f t="shared" si="10"/>
        <v>0.315</v>
      </c>
      <c r="H152" s="103">
        <f t="shared" si="10"/>
        <v>0.315</v>
      </c>
    </row>
    <row r="153" spans="1:8" x14ac:dyDescent="0.25">
      <c r="C153" s="7" t="s">
        <v>340</v>
      </c>
      <c r="D153" s="103">
        <f t="shared" si="10"/>
        <v>0.52500000000000002</v>
      </c>
      <c r="E153" s="103">
        <f t="shared" si="10"/>
        <v>0.52500000000000002</v>
      </c>
      <c r="F153" s="103">
        <f t="shared" si="10"/>
        <v>0.35175000000000006</v>
      </c>
      <c r="G153" s="103">
        <f t="shared" si="10"/>
        <v>0.52500000000000002</v>
      </c>
      <c r="H153" s="103">
        <f t="shared" si="10"/>
        <v>0.52500000000000002</v>
      </c>
    </row>
    <row r="154" spans="1:8" x14ac:dyDescent="0.25">
      <c r="C154" s="7" t="s">
        <v>341</v>
      </c>
      <c r="D154" s="103">
        <f t="shared" si="10"/>
        <v>0.68250000000000011</v>
      </c>
      <c r="E154" s="103">
        <f t="shared" si="10"/>
        <v>0.68250000000000011</v>
      </c>
      <c r="F154" s="103">
        <f t="shared" si="10"/>
        <v>0.35175000000000006</v>
      </c>
      <c r="G154" s="103">
        <f t="shared" si="10"/>
        <v>0.68250000000000011</v>
      </c>
      <c r="H154" s="103">
        <f t="shared" si="10"/>
        <v>0.68250000000000011</v>
      </c>
    </row>
    <row r="155" spans="1:8" x14ac:dyDescent="0.25">
      <c r="B155" s="7" t="s">
        <v>82</v>
      </c>
      <c r="C155" s="7" t="s">
        <v>339</v>
      </c>
      <c r="D155" s="103">
        <f t="shared" si="10"/>
        <v>0.315</v>
      </c>
      <c r="E155" s="103">
        <f t="shared" si="10"/>
        <v>0.315</v>
      </c>
      <c r="F155" s="103">
        <f t="shared" si="10"/>
        <v>0.35175000000000006</v>
      </c>
      <c r="G155" s="103">
        <f t="shared" si="10"/>
        <v>0.315</v>
      </c>
      <c r="H155" s="103">
        <f t="shared" si="10"/>
        <v>0.315</v>
      </c>
    </row>
    <row r="156" spans="1:8" x14ac:dyDescent="0.25">
      <c r="C156" s="7" t="s">
        <v>340</v>
      </c>
      <c r="D156" s="103">
        <f t="shared" si="10"/>
        <v>0.51449999999999996</v>
      </c>
      <c r="E156" s="103">
        <f t="shared" si="10"/>
        <v>0.51449999999999996</v>
      </c>
      <c r="F156" s="103">
        <f t="shared" si="10"/>
        <v>0.35175000000000006</v>
      </c>
      <c r="G156" s="103">
        <f t="shared" si="10"/>
        <v>0.51449999999999996</v>
      </c>
      <c r="H156" s="103">
        <f t="shared" si="10"/>
        <v>0.51449999999999996</v>
      </c>
    </row>
    <row r="157" spans="1:8" x14ac:dyDescent="0.25">
      <c r="C157" s="7" t="s">
        <v>341</v>
      </c>
      <c r="D157" s="103">
        <f t="shared" si="10"/>
        <v>0.54600000000000004</v>
      </c>
      <c r="E157" s="103">
        <f t="shared" si="10"/>
        <v>0.54600000000000004</v>
      </c>
      <c r="F157" s="103">
        <f t="shared" si="10"/>
        <v>0.35175000000000006</v>
      </c>
      <c r="G157" s="103">
        <f t="shared" si="10"/>
        <v>0.54600000000000004</v>
      </c>
      <c r="H157" s="103">
        <f t="shared" si="10"/>
        <v>0.54600000000000004</v>
      </c>
    </row>
    <row r="158" spans="1:8" x14ac:dyDescent="0.25">
      <c r="A158" s="7" t="s">
        <v>190</v>
      </c>
      <c r="B158" s="7" t="s">
        <v>81</v>
      </c>
      <c r="C158" s="7" t="s">
        <v>339</v>
      </c>
      <c r="D158" s="103">
        <f t="shared" si="10"/>
        <v>0.92400000000000004</v>
      </c>
      <c r="E158" s="103">
        <f t="shared" si="10"/>
        <v>0.92400000000000004</v>
      </c>
      <c r="F158" s="103">
        <f t="shared" si="10"/>
        <v>0.35175000000000006</v>
      </c>
      <c r="G158" s="103">
        <f t="shared" si="10"/>
        <v>0.92400000000000004</v>
      </c>
      <c r="H158" s="103">
        <f t="shared" si="10"/>
        <v>0.92400000000000004</v>
      </c>
    </row>
    <row r="159" spans="1:8" x14ac:dyDescent="0.25">
      <c r="C159" s="7" t="s">
        <v>340</v>
      </c>
      <c r="D159" s="103">
        <f t="shared" si="10"/>
        <v>0.97650000000000015</v>
      </c>
      <c r="E159" s="103">
        <f t="shared" si="10"/>
        <v>0.97650000000000015</v>
      </c>
      <c r="F159" s="103">
        <f t="shared" si="10"/>
        <v>0.35175000000000006</v>
      </c>
      <c r="G159" s="103">
        <f t="shared" si="10"/>
        <v>0.97650000000000015</v>
      </c>
      <c r="H159" s="103">
        <f t="shared" si="10"/>
        <v>0.97650000000000015</v>
      </c>
    </row>
    <row r="160" spans="1:8" x14ac:dyDescent="0.25">
      <c r="A160" s="7" t="s">
        <v>199</v>
      </c>
      <c r="B160" s="7" t="s">
        <v>81</v>
      </c>
      <c r="C160" s="7" t="s">
        <v>339</v>
      </c>
      <c r="D160" s="103">
        <f t="shared" si="10"/>
        <v>1.05</v>
      </c>
      <c r="E160" s="103">
        <f t="shared" si="10"/>
        <v>1.05</v>
      </c>
      <c r="F160" s="103">
        <f t="shared" si="10"/>
        <v>0.35175000000000006</v>
      </c>
      <c r="G160" s="103">
        <f t="shared" si="10"/>
        <v>1.05</v>
      </c>
      <c r="H160" s="103">
        <f t="shared" si="10"/>
        <v>1.05</v>
      </c>
    </row>
    <row r="161" spans="1:8" x14ac:dyDescent="0.25">
      <c r="C161" s="7" t="s">
        <v>340</v>
      </c>
      <c r="D161" s="103">
        <f t="shared" si="10"/>
        <v>0.90300000000000002</v>
      </c>
      <c r="E161" s="103">
        <f t="shared" si="10"/>
        <v>0.90300000000000002</v>
      </c>
      <c r="F161" s="103">
        <f t="shared" si="10"/>
        <v>0.35175000000000006</v>
      </c>
      <c r="G161" s="103">
        <f t="shared" si="10"/>
        <v>0.90300000000000002</v>
      </c>
      <c r="H161" s="103">
        <f t="shared" si="10"/>
        <v>0.90300000000000002</v>
      </c>
    </row>
    <row r="162" spans="1:8" x14ac:dyDescent="0.25">
      <c r="A162" s="7" t="s">
        <v>183</v>
      </c>
      <c r="B162" s="7" t="s">
        <v>72</v>
      </c>
      <c r="C162" s="7" t="s">
        <v>339</v>
      </c>
      <c r="D162" s="103">
        <f t="shared" ref="D162:H171" si="11">D52*1.05</f>
        <v>0.60899999999999999</v>
      </c>
      <c r="E162" s="103">
        <f t="shared" si="11"/>
        <v>0.60899999999999999</v>
      </c>
      <c r="F162" s="103">
        <f t="shared" si="11"/>
        <v>0.35175000000000006</v>
      </c>
      <c r="G162" s="103">
        <f t="shared" si="11"/>
        <v>0</v>
      </c>
      <c r="H162" s="103">
        <f t="shared" si="11"/>
        <v>0</v>
      </c>
    </row>
    <row r="163" spans="1:8" x14ac:dyDescent="0.25">
      <c r="C163" s="7" t="s">
        <v>340</v>
      </c>
      <c r="D163" s="103">
        <f t="shared" si="11"/>
        <v>0.53550000000000009</v>
      </c>
      <c r="E163" s="103">
        <f t="shared" si="11"/>
        <v>0.53550000000000009</v>
      </c>
      <c r="F163" s="103">
        <f t="shared" si="11"/>
        <v>0.35175000000000006</v>
      </c>
      <c r="G163" s="103">
        <f t="shared" si="11"/>
        <v>0</v>
      </c>
      <c r="H163" s="103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6" customWidth="1"/>
    <col min="2" max="2" width="27.453125" style="66" customWidth="1"/>
    <col min="3" max="3" width="23.6328125" style="66" customWidth="1"/>
    <col min="4" max="7" width="17.1796875" style="66" customWidth="1"/>
    <col min="8" max="8" width="12.81640625" style="66" customWidth="1"/>
    <col min="9" max="16384" width="12.81640625" style="66"/>
  </cols>
  <sheetData>
    <row r="1" spans="1:8" ht="13" customHeight="1" x14ac:dyDescent="0.3">
      <c r="A1" s="75" t="s">
        <v>156</v>
      </c>
      <c r="B1" s="75" t="s">
        <v>337</v>
      </c>
      <c r="C1" s="75"/>
      <c r="D1" s="56" t="s">
        <v>112</v>
      </c>
      <c r="E1" s="56" t="s">
        <v>113</v>
      </c>
      <c r="F1" s="56" t="s">
        <v>114</v>
      </c>
      <c r="G1" s="56" t="s">
        <v>115</v>
      </c>
      <c r="H1" s="56"/>
    </row>
    <row r="2" spans="1:8" x14ac:dyDescent="0.25">
      <c r="A2" s="82" t="s">
        <v>168</v>
      </c>
      <c r="B2" s="66" t="s">
        <v>94</v>
      </c>
      <c r="C2" s="82" t="s">
        <v>339</v>
      </c>
      <c r="D2" s="89">
        <v>1</v>
      </c>
      <c r="E2" s="89">
        <v>1</v>
      </c>
      <c r="F2" s="89">
        <v>1</v>
      </c>
      <c r="G2" s="89">
        <v>1</v>
      </c>
      <c r="H2" s="74"/>
    </row>
    <row r="3" spans="1:8" x14ac:dyDescent="0.25">
      <c r="C3" s="66" t="s">
        <v>340</v>
      </c>
      <c r="D3" s="89">
        <v>0.2</v>
      </c>
      <c r="E3" s="89">
        <v>0.2</v>
      </c>
      <c r="F3" s="89">
        <v>0.2</v>
      </c>
      <c r="G3" s="89">
        <v>0.2</v>
      </c>
      <c r="H3" s="82"/>
    </row>
    <row r="4" spans="1:8" x14ac:dyDescent="0.25">
      <c r="A4" s="82" t="s">
        <v>187</v>
      </c>
      <c r="B4" s="66" t="s">
        <v>94</v>
      </c>
      <c r="C4" s="82" t="s">
        <v>339</v>
      </c>
      <c r="D4" s="89">
        <v>1</v>
      </c>
      <c r="E4" s="89">
        <v>1</v>
      </c>
      <c r="F4" s="89">
        <v>1</v>
      </c>
      <c r="G4" s="89">
        <v>1</v>
      </c>
      <c r="H4" s="82"/>
    </row>
    <row r="5" spans="1:8" x14ac:dyDescent="0.25">
      <c r="C5" s="66" t="s">
        <v>340</v>
      </c>
      <c r="D5" s="89">
        <v>0.59</v>
      </c>
      <c r="E5" s="89">
        <v>0.59</v>
      </c>
      <c r="F5" s="89">
        <v>0.59</v>
      </c>
      <c r="G5" s="89">
        <v>0.59</v>
      </c>
      <c r="H5" s="74"/>
    </row>
    <row r="6" spans="1:8" x14ac:dyDescent="0.25">
      <c r="A6" s="82" t="s">
        <v>186</v>
      </c>
      <c r="B6" s="66" t="s">
        <v>94</v>
      </c>
      <c r="C6" s="82" t="s">
        <v>339</v>
      </c>
      <c r="D6" s="89">
        <v>1</v>
      </c>
      <c r="E6" s="89">
        <v>1</v>
      </c>
      <c r="F6" s="89">
        <v>1</v>
      </c>
      <c r="G6" s="89">
        <v>1</v>
      </c>
      <c r="H6" s="74"/>
    </row>
    <row r="7" spans="1:8" x14ac:dyDescent="0.25">
      <c r="C7" s="66" t="s">
        <v>340</v>
      </c>
      <c r="D7" s="89">
        <v>0.6</v>
      </c>
      <c r="E7" s="89">
        <v>0.6</v>
      </c>
      <c r="F7" s="89">
        <v>0.6</v>
      </c>
      <c r="G7" s="89">
        <v>0.6</v>
      </c>
      <c r="H7" s="82"/>
    </row>
    <row r="9" spans="1:8" s="90" customFormat="1" ht="13" customHeight="1" x14ac:dyDescent="0.3">
      <c r="A9" s="90" t="s">
        <v>331</v>
      </c>
    </row>
    <row r="10" spans="1:8" ht="13" customHeight="1" x14ac:dyDescent="0.3">
      <c r="A10" s="75" t="s">
        <v>156</v>
      </c>
      <c r="B10" s="75" t="s">
        <v>337</v>
      </c>
      <c r="C10" s="75"/>
      <c r="D10" s="56" t="s">
        <v>112</v>
      </c>
      <c r="E10" s="56" t="s">
        <v>113</v>
      </c>
      <c r="F10" s="56" t="s">
        <v>114</v>
      </c>
      <c r="G10" s="56" t="s">
        <v>115</v>
      </c>
    </row>
    <row r="11" spans="1:8" x14ac:dyDescent="0.25">
      <c r="A11" s="82" t="s">
        <v>168</v>
      </c>
      <c r="B11" s="66" t="s">
        <v>94</v>
      </c>
      <c r="C11" s="82" t="s">
        <v>339</v>
      </c>
      <c r="D11" s="89">
        <f t="shared" ref="D11:G16" si="0">D2*0.9</f>
        <v>0.9</v>
      </c>
      <c r="E11" s="89">
        <f t="shared" si="0"/>
        <v>0.9</v>
      </c>
      <c r="F11" s="89">
        <f t="shared" si="0"/>
        <v>0.9</v>
      </c>
      <c r="G11" s="89">
        <f t="shared" si="0"/>
        <v>0.9</v>
      </c>
    </row>
    <row r="12" spans="1:8" x14ac:dyDescent="0.25">
      <c r="C12" s="66" t="s">
        <v>340</v>
      </c>
      <c r="D12" s="89">
        <f t="shared" si="0"/>
        <v>0.18000000000000002</v>
      </c>
      <c r="E12" s="89">
        <f t="shared" si="0"/>
        <v>0.18000000000000002</v>
      </c>
      <c r="F12" s="89">
        <f t="shared" si="0"/>
        <v>0.18000000000000002</v>
      </c>
      <c r="G12" s="89">
        <f t="shared" si="0"/>
        <v>0.18000000000000002</v>
      </c>
    </row>
    <row r="13" spans="1:8" x14ac:dyDescent="0.25">
      <c r="A13" s="82" t="s">
        <v>187</v>
      </c>
      <c r="B13" s="66" t="s">
        <v>94</v>
      </c>
      <c r="C13" s="82" t="s">
        <v>339</v>
      </c>
      <c r="D13" s="89">
        <f t="shared" si="0"/>
        <v>0.9</v>
      </c>
      <c r="E13" s="89">
        <f t="shared" si="0"/>
        <v>0.9</v>
      </c>
      <c r="F13" s="89">
        <f t="shared" si="0"/>
        <v>0.9</v>
      </c>
      <c r="G13" s="89">
        <f t="shared" si="0"/>
        <v>0.9</v>
      </c>
    </row>
    <row r="14" spans="1:8" x14ac:dyDescent="0.25">
      <c r="C14" s="66" t="s">
        <v>340</v>
      </c>
      <c r="D14" s="89">
        <f t="shared" si="0"/>
        <v>0.53100000000000003</v>
      </c>
      <c r="E14" s="89">
        <f t="shared" si="0"/>
        <v>0.53100000000000003</v>
      </c>
      <c r="F14" s="89">
        <f t="shared" si="0"/>
        <v>0.53100000000000003</v>
      </c>
      <c r="G14" s="89">
        <f t="shared" si="0"/>
        <v>0.53100000000000003</v>
      </c>
    </row>
    <row r="15" spans="1:8" x14ac:dyDescent="0.25">
      <c r="A15" s="82" t="s">
        <v>186</v>
      </c>
      <c r="B15" s="66" t="s">
        <v>94</v>
      </c>
      <c r="C15" s="82" t="s">
        <v>339</v>
      </c>
      <c r="D15" s="89">
        <f t="shared" si="0"/>
        <v>0.9</v>
      </c>
      <c r="E15" s="89">
        <f t="shared" si="0"/>
        <v>0.9</v>
      </c>
      <c r="F15" s="89">
        <f t="shared" si="0"/>
        <v>0.9</v>
      </c>
      <c r="G15" s="89">
        <f t="shared" si="0"/>
        <v>0.9</v>
      </c>
    </row>
    <row r="16" spans="1:8" x14ac:dyDescent="0.25">
      <c r="C16" s="66" t="s">
        <v>340</v>
      </c>
      <c r="D16" s="89">
        <f t="shared" si="0"/>
        <v>0.54</v>
      </c>
      <c r="E16" s="89">
        <f t="shared" si="0"/>
        <v>0.54</v>
      </c>
      <c r="F16" s="89">
        <f t="shared" si="0"/>
        <v>0.54</v>
      </c>
      <c r="G16" s="89">
        <f t="shared" si="0"/>
        <v>0.54</v>
      </c>
    </row>
    <row r="18" spans="1:7" s="90" customFormat="1" ht="13" customHeight="1" x14ac:dyDescent="0.3">
      <c r="A18" s="90" t="s">
        <v>334</v>
      </c>
    </row>
    <row r="19" spans="1:7" ht="13" customHeight="1" x14ac:dyDescent="0.3">
      <c r="A19" s="75" t="s">
        <v>156</v>
      </c>
      <c r="B19" s="75" t="s">
        <v>337</v>
      </c>
      <c r="C19" s="75"/>
      <c r="D19" s="56" t="s">
        <v>112</v>
      </c>
      <c r="E19" s="56" t="s">
        <v>113</v>
      </c>
      <c r="F19" s="56" t="s">
        <v>114</v>
      </c>
      <c r="G19" s="56" t="s">
        <v>115</v>
      </c>
    </row>
    <row r="20" spans="1:7" x14ac:dyDescent="0.25">
      <c r="A20" s="82" t="s">
        <v>168</v>
      </c>
      <c r="B20" s="66" t="s">
        <v>94</v>
      </c>
      <c r="C20" s="82" t="s">
        <v>339</v>
      </c>
      <c r="D20" s="89">
        <f t="shared" ref="D20:G25" si="1">D2*1.05</f>
        <v>1.05</v>
      </c>
      <c r="E20" s="89">
        <f t="shared" si="1"/>
        <v>1.05</v>
      </c>
      <c r="F20" s="89">
        <f t="shared" si="1"/>
        <v>1.05</v>
      </c>
      <c r="G20" s="89">
        <f t="shared" si="1"/>
        <v>1.05</v>
      </c>
    </row>
    <row r="21" spans="1:7" x14ac:dyDescent="0.25">
      <c r="C21" s="66" t="s">
        <v>340</v>
      </c>
      <c r="D21" s="89">
        <f t="shared" si="1"/>
        <v>0.21000000000000002</v>
      </c>
      <c r="E21" s="89">
        <f t="shared" si="1"/>
        <v>0.21000000000000002</v>
      </c>
      <c r="F21" s="89">
        <f t="shared" si="1"/>
        <v>0.21000000000000002</v>
      </c>
      <c r="G21" s="89">
        <f t="shared" si="1"/>
        <v>0.21000000000000002</v>
      </c>
    </row>
    <row r="22" spans="1:7" x14ac:dyDescent="0.25">
      <c r="A22" s="82" t="s">
        <v>187</v>
      </c>
      <c r="B22" s="66" t="s">
        <v>94</v>
      </c>
      <c r="C22" s="82" t="s">
        <v>339</v>
      </c>
      <c r="D22" s="89">
        <f t="shared" si="1"/>
        <v>1.05</v>
      </c>
      <c r="E22" s="89">
        <f t="shared" si="1"/>
        <v>1.05</v>
      </c>
      <c r="F22" s="89">
        <f t="shared" si="1"/>
        <v>1.05</v>
      </c>
      <c r="G22" s="89">
        <f t="shared" si="1"/>
        <v>1.05</v>
      </c>
    </row>
    <row r="23" spans="1:7" x14ac:dyDescent="0.25">
      <c r="C23" s="66" t="s">
        <v>340</v>
      </c>
      <c r="D23" s="89">
        <f t="shared" si="1"/>
        <v>0.61949999999999994</v>
      </c>
      <c r="E23" s="89">
        <f t="shared" si="1"/>
        <v>0.61949999999999994</v>
      </c>
      <c r="F23" s="89">
        <f t="shared" si="1"/>
        <v>0.61949999999999994</v>
      </c>
      <c r="G23" s="89">
        <f t="shared" si="1"/>
        <v>0.61949999999999994</v>
      </c>
    </row>
    <row r="24" spans="1:7" x14ac:dyDescent="0.25">
      <c r="A24" s="82" t="s">
        <v>186</v>
      </c>
      <c r="B24" s="66" t="s">
        <v>94</v>
      </c>
      <c r="C24" s="82" t="s">
        <v>339</v>
      </c>
      <c r="D24" s="89">
        <f t="shared" si="1"/>
        <v>1.05</v>
      </c>
      <c r="E24" s="89">
        <f t="shared" si="1"/>
        <v>1.05</v>
      </c>
      <c r="F24" s="89">
        <f t="shared" si="1"/>
        <v>1.05</v>
      </c>
      <c r="G24" s="89">
        <f t="shared" si="1"/>
        <v>1.05</v>
      </c>
    </row>
    <row r="25" spans="1:7" x14ac:dyDescent="0.25">
      <c r="C25" s="66" t="s">
        <v>340</v>
      </c>
      <c r="D25" s="89">
        <f t="shared" si="1"/>
        <v>0.63</v>
      </c>
      <c r="E25" s="89">
        <f t="shared" si="1"/>
        <v>0.63</v>
      </c>
      <c r="F25" s="89">
        <f t="shared" si="1"/>
        <v>0.63</v>
      </c>
      <c r="G25" s="89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100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3">
        <v>0</v>
      </c>
    </row>
    <row r="4" spans="1:8" ht="15.75" customHeight="1" x14ac:dyDescent="0.25">
      <c r="B4" s="13" t="s">
        <v>69</v>
      </c>
      <c r="C4" s="43">
        <v>0.17755389521953291</v>
      </c>
    </row>
    <row r="5" spans="1:8" ht="15.75" customHeight="1" x14ac:dyDescent="0.25">
      <c r="B5" s="13" t="s">
        <v>70</v>
      </c>
      <c r="C5" s="43">
        <v>4.8224996806353983E-2</v>
      </c>
    </row>
    <row r="6" spans="1:8" ht="15.75" customHeight="1" x14ac:dyDescent="0.25">
      <c r="B6" s="13" t="s">
        <v>71</v>
      </c>
      <c r="C6" s="43">
        <v>0.22933059814212961</v>
      </c>
    </row>
    <row r="7" spans="1:8" ht="15.75" customHeight="1" x14ac:dyDescent="0.25">
      <c r="B7" s="13" t="s">
        <v>72</v>
      </c>
      <c r="C7" s="43">
        <v>0.31537747942793543</v>
      </c>
    </row>
    <row r="8" spans="1:8" ht="15.75" customHeight="1" x14ac:dyDescent="0.25">
      <c r="B8" s="13" t="s">
        <v>73</v>
      </c>
      <c r="C8" s="43">
        <v>0</v>
      </c>
    </row>
    <row r="9" spans="1:8" ht="15.75" customHeight="1" x14ac:dyDescent="0.25">
      <c r="B9" s="13" t="s">
        <v>74</v>
      </c>
      <c r="C9" s="43">
        <v>0.10889232299517181</v>
      </c>
    </row>
    <row r="10" spans="1:8" ht="15.75" customHeight="1" x14ac:dyDescent="0.25">
      <c r="B10" s="13" t="s">
        <v>75</v>
      </c>
      <c r="C10" s="43">
        <v>0.1206207074088763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102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3">
        <v>9.4827146151581304E-2</v>
      </c>
      <c r="D14" s="43">
        <v>9.4827146151581304E-2</v>
      </c>
      <c r="E14" s="43">
        <v>9.4827146151581304E-2</v>
      </c>
      <c r="F14" s="43">
        <v>9.4827146151581304E-2</v>
      </c>
    </row>
    <row r="15" spans="1:8" ht="15.75" customHeight="1" x14ac:dyDescent="0.25">
      <c r="B15" s="13" t="s">
        <v>82</v>
      </c>
      <c r="C15" s="43">
        <v>0.16152400212526699</v>
      </c>
      <c r="D15" s="43">
        <v>0.16152400212526699</v>
      </c>
      <c r="E15" s="43">
        <v>0.16152400212526699</v>
      </c>
      <c r="F15" s="43">
        <v>0.16152400212526699</v>
      </c>
    </row>
    <row r="16" spans="1:8" ht="15.75" customHeight="1" x14ac:dyDescent="0.25">
      <c r="B16" s="13" t="s">
        <v>83</v>
      </c>
      <c r="C16" s="43">
        <v>3.073145596003013E-2</v>
      </c>
      <c r="D16" s="43">
        <v>3.073145596003013E-2</v>
      </c>
      <c r="E16" s="43">
        <v>3.073145596003013E-2</v>
      </c>
      <c r="F16" s="43">
        <v>3.073145596003013E-2</v>
      </c>
    </row>
    <row r="17" spans="1:8" ht="15.75" customHeight="1" x14ac:dyDescent="0.25">
      <c r="B17" s="13" t="s">
        <v>84</v>
      </c>
      <c r="C17" s="43">
        <v>0</v>
      </c>
      <c r="D17" s="43">
        <v>0</v>
      </c>
      <c r="E17" s="43">
        <v>0</v>
      </c>
      <c r="F17" s="43">
        <v>0</v>
      </c>
    </row>
    <row r="18" spans="1:8" ht="15.75" customHeight="1" x14ac:dyDescent="0.25">
      <c r="B18" s="13" t="s">
        <v>85</v>
      </c>
      <c r="C18" s="43">
        <v>2.4454213757058078E-2</v>
      </c>
      <c r="D18" s="43">
        <v>2.4454213757058078E-2</v>
      </c>
      <c r="E18" s="43">
        <v>2.4454213757058078E-2</v>
      </c>
      <c r="F18" s="43">
        <v>2.4454213757058078E-2</v>
      </c>
    </row>
    <row r="19" spans="1:8" ht="15.75" customHeight="1" x14ac:dyDescent="0.25">
      <c r="B19" s="13" t="s">
        <v>86</v>
      </c>
      <c r="C19" s="43">
        <v>0</v>
      </c>
      <c r="D19" s="43">
        <v>0</v>
      </c>
      <c r="E19" s="43">
        <v>0</v>
      </c>
      <c r="F19" s="43">
        <v>0</v>
      </c>
    </row>
    <row r="20" spans="1:8" ht="15.75" customHeight="1" x14ac:dyDescent="0.25">
      <c r="B20" s="13" t="s">
        <v>87</v>
      </c>
      <c r="C20" s="43">
        <v>7.2353682636764033E-2</v>
      </c>
      <c r="D20" s="43">
        <v>7.2353682636764033E-2</v>
      </c>
      <c r="E20" s="43">
        <v>7.2353682636764033E-2</v>
      </c>
      <c r="F20" s="43">
        <v>7.2353682636764033E-2</v>
      </c>
    </row>
    <row r="21" spans="1:8" ht="15.75" customHeight="1" x14ac:dyDescent="0.25">
      <c r="B21" s="13" t="s">
        <v>88</v>
      </c>
      <c r="C21" s="43">
        <v>0.19440803624664019</v>
      </c>
      <c r="D21" s="43">
        <v>0.19440803624664019</v>
      </c>
      <c r="E21" s="43">
        <v>0.19440803624664019</v>
      </c>
      <c r="F21" s="43">
        <v>0.19440803624664019</v>
      </c>
    </row>
    <row r="22" spans="1:8" ht="15.75" customHeight="1" x14ac:dyDescent="0.25">
      <c r="B22" s="13" t="s">
        <v>89</v>
      </c>
      <c r="C22" s="43">
        <v>0.42170146312265933</v>
      </c>
      <c r="D22" s="43">
        <v>0.42170146312265933</v>
      </c>
      <c r="E22" s="43">
        <v>0.42170146312265933</v>
      </c>
      <c r="F22" s="43">
        <v>0.42170146312265933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3">
        <v>5.6908684000000001E-2</v>
      </c>
    </row>
    <row r="27" spans="1:8" ht="15.75" customHeight="1" x14ac:dyDescent="0.25">
      <c r="B27" s="13" t="s">
        <v>92</v>
      </c>
      <c r="C27" s="43">
        <v>0.147893197</v>
      </c>
    </row>
    <row r="28" spans="1:8" ht="15.75" customHeight="1" x14ac:dyDescent="0.25">
      <c r="B28" s="13" t="s">
        <v>93</v>
      </c>
      <c r="C28" s="43">
        <v>0.14146481499999999</v>
      </c>
    </row>
    <row r="29" spans="1:8" ht="15.75" customHeight="1" x14ac:dyDescent="0.25">
      <c r="B29" s="13" t="s">
        <v>94</v>
      </c>
      <c r="C29" s="43">
        <v>0.127987182</v>
      </c>
    </row>
    <row r="30" spans="1:8" ht="15.75" customHeight="1" x14ac:dyDescent="0.25">
      <c r="B30" s="13" t="s">
        <v>95</v>
      </c>
      <c r="C30" s="43">
        <v>5.0805205000000013E-2</v>
      </c>
    </row>
    <row r="31" spans="1:8" ht="15.75" customHeight="1" x14ac:dyDescent="0.25">
      <c r="B31" s="13" t="s">
        <v>96</v>
      </c>
      <c r="C31" s="43">
        <v>0.14241514399999999</v>
      </c>
    </row>
    <row r="32" spans="1:8" ht="15.75" customHeight="1" x14ac:dyDescent="0.25">
      <c r="B32" s="13" t="s">
        <v>97</v>
      </c>
      <c r="C32" s="43">
        <v>2.5668638000000001E-2</v>
      </c>
    </row>
    <row r="33" spans="2:3" ht="15.75" customHeight="1" x14ac:dyDescent="0.25">
      <c r="B33" s="13" t="s">
        <v>98</v>
      </c>
      <c r="C33" s="43">
        <v>0.108201272</v>
      </c>
    </row>
    <row r="34" spans="2:3" ht="15.75" customHeight="1" x14ac:dyDescent="0.25">
      <c r="B34" s="13" t="s">
        <v>99</v>
      </c>
      <c r="C34" s="43">
        <v>0.19865586199999999</v>
      </c>
    </row>
    <row r="35" spans="2:3" ht="15.75" customHeight="1" x14ac:dyDescent="0.25">
      <c r="B35" s="18" t="s">
        <v>30</v>
      </c>
      <c r="C35" s="40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12">
        <f>IFERROR(1-_xlfn.NORM.DIST(_xlfn.NORM.INV(SUM(C4:C5), 0, 1) + 1, 0, 1, TRUE), "")</f>
        <v>0.53827388895654693</v>
      </c>
      <c r="D2" s="112">
        <f>IFERROR(1-_xlfn.NORM.DIST(_xlfn.NORM.INV(SUM(D4:D5), 0, 1) + 1, 0, 1, TRUE), "")</f>
        <v>0.53827388895654693</v>
      </c>
      <c r="E2" s="112">
        <f>IFERROR(1-_xlfn.NORM.DIST(_xlfn.NORM.INV(SUM(E4:E5), 0, 1) + 1, 0, 1, TRUE), "")</f>
        <v>0.71076773296385298</v>
      </c>
      <c r="F2" s="112">
        <f>IFERROR(1-_xlfn.NORM.DIST(_xlfn.NORM.INV(SUM(F4:F5), 0, 1) + 1, 0, 1, TRUE), "")</f>
        <v>0.55924538298926274</v>
      </c>
      <c r="G2" s="112">
        <f>IFERROR(1-_xlfn.NORM.DIST(_xlfn.NORM.INV(SUM(G4:G5), 0, 1) + 1, 0, 1, TRUE), "")</f>
        <v>0.58122893897204697</v>
      </c>
    </row>
    <row r="3" spans="1:15" ht="15.75" customHeight="1" x14ac:dyDescent="0.25">
      <c r="B3" s="7" t="s">
        <v>103</v>
      </c>
      <c r="C3" s="112">
        <f>IFERROR(_xlfn.NORM.DIST(_xlfn.NORM.INV(SUM(C4:C5), 0, 1) + 1, 0, 1, TRUE) - SUM(C4:C5), "")</f>
        <v>0.32520555393791178</v>
      </c>
      <c r="D3" s="112">
        <f>IFERROR(_xlfn.NORM.DIST(_xlfn.NORM.INV(SUM(D4:D5), 0, 1) + 1, 0, 1, TRUE) - SUM(D4:D5), "")</f>
        <v>0.32520555393791178</v>
      </c>
      <c r="E3" s="112">
        <f>IFERROR(_xlfn.NORM.DIST(_xlfn.NORM.INV(SUM(E4:E5), 0, 1) + 1, 0, 1, TRUE) - SUM(E4:E5), "")</f>
        <v>0.22933409220264062</v>
      </c>
      <c r="F3" s="112">
        <f>IFERROR(_xlfn.NORM.DIST(_xlfn.NORM.INV(SUM(F4:F5), 0, 1) + 1, 0, 1, TRUE) - SUM(F4:F5), "")</f>
        <v>0.3154882270894297</v>
      </c>
      <c r="G3" s="112">
        <f>IFERROR(_xlfn.NORM.DIST(_xlfn.NORM.INV(SUM(G4:G5), 0, 1) + 1, 0, 1, TRUE) - SUM(G4:G5), "")</f>
        <v>0.30467682229966819</v>
      </c>
    </row>
    <row r="4" spans="1:15" ht="15.75" customHeight="1" x14ac:dyDescent="0.25">
      <c r="B4" s="7" t="s">
        <v>104</v>
      </c>
      <c r="C4" s="113">
        <v>8.3319872617721599E-2</v>
      </c>
      <c r="D4" s="113">
        <v>8.3319872617721599E-2</v>
      </c>
      <c r="E4" s="113">
        <v>5.2147090435028097E-2</v>
      </c>
      <c r="F4" s="113">
        <v>9.5849700272083296E-2</v>
      </c>
      <c r="G4" s="113">
        <v>8.1147387623786912E-2</v>
      </c>
    </row>
    <row r="5" spans="1:15" ht="15.75" customHeight="1" x14ac:dyDescent="0.25">
      <c r="B5" s="7" t="s">
        <v>105</v>
      </c>
      <c r="C5" s="113">
        <v>5.3200684487819699E-2</v>
      </c>
      <c r="D5" s="113">
        <v>5.3200684487819699E-2</v>
      </c>
      <c r="E5" s="113">
        <v>7.7510843984782999E-3</v>
      </c>
      <c r="F5" s="113">
        <v>2.9416689649224299E-2</v>
      </c>
      <c r="G5" s="113">
        <v>3.2946851104497903E-2</v>
      </c>
    </row>
    <row r="6" spans="1:15" ht="15.75" customHeight="1" x14ac:dyDescent="0.25">
      <c r="B6" s="19"/>
      <c r="C6" s="114"/>
      <c r="D6" s="114"/>
      <c r="E6" s="114"/>
      <c r="F6" s="114"/>
      <c r="G6" s="114"/>
    </row>
    <row r="7" spans="1:15" ht="15.75" customHeight="1" x14ac:dyDescent="0.25">
      <c r="B7" s="19"/>
      <c r="C7" s="114"/>
      <c r="D7" s="114"/>
      <c r="E7" s="114"/>
      <c r="F7" s="114"/>
      <c r="G7" s="114"/>
    </row>
    <row r="8" spans="1:15" ht="15.75" customHeight="1" x14ac:dyDescent="0.25">
      <c r="A8" s="4" t="s">
        <v>106</v>
      </c>
      <c r="B8" s="7" t="s">
        <v>107</v>
      </c>
      <c r="C8" s="112">
        <f>IFERROR(1-_xlfn.NORM.DIST(_xlfn.NORM.INV(SUM(C10:C11), 0, 1) + 1, 0, 1, TRUE), "")</f>
        <v>0.67575867950727309</v>
      </c>
      <c r="D8" s="112">
        <f>IFERROR(1-_xlfn.NORM.DIST(_xlfn.NORM.INV(SUM(D10:D11), 0, 1) + 1, 0, 1, TRUE), "")</f>
        <v>0.67575867950727309</v>
      </c>
      <c r="E8" s="112">
        <f>IFERROR(1-_xlfn.NORM.DIST(_xlfn.NORM.INV(SUM(E10:E11), 0, 1) + 1, 0, 1, TRUE), "")</f>
        <v>0.66374690745494114</v>
      </c>
      <c r="F8" s="112">
        <f>IFERROR(1-_xlfn.NORM.DIST(_xlfn.NORM.INV(SUM(F10:F11), 0, 1) + 1, 0, 1, TRUE), "")</f>
        <v>0.73161948063728466</v>
      </c>
      <c r="G8" s="112">
        <f>IFERROR(1-_xlfn.NORM.DIST(_xlfn.NORM.INV(SUM(G10:G11), 0, 1) + 1, 0, 1, TRUE), "")</f>
        <v>0.6976933452107571</v>
      </c>
    </row>
    <row r="9" spans="1:15" ht="15.75" customHeight="1" x14ac:dyDescent="0.25">
      <c r="B9" s="7" t="s">
        <v>108</v>
      </c>
      <c r="C9" s="112">
        <f>IFERROR(_xlfn.NORM.DIST(_xlfn.NORM.INV(SUM(C10:C11), 0, 1) + 1, 0, 1, TRUE) - SUM(C10:C11), "")</f>
        <v>0.25152719848046945</v>
      </c>
      <c r="D9" s="112">
        <f>IFERROR(_xlfn.NORM.DIST(_xlfn.NORM.INV(SUM(D10:D11), 0, 1) + 1, 0, 1, TRUE) - SUM(D10:D11), "")</f>
        <v>0.25152719848046945</v>
      </c>
      <c r="E9" s="112">
        <f>IFERROR(_xlfn.NORM.DIST(_xlfn.NORM.INV(SUM(E10:E11), 0, 1) + 1, 0, 1, TRUE) - SUM(E10:E11), "")</f>
        <v>0.25884310613849415</v>
      </c>
      <c r="F9" s="112">
        <f>IFERROR(_xlfn.NORM.DIST(_xlfn.NORM.INV(SUM(F10:F11), 0, 1) + 1, 0, 1, TRUE) - SUM(F10:F11), "")</f>
        <v>0.21551886050644264</v>
      </c>
      <c r="G9" s="112">
        <f>IFERROR(_xlfn.NORM.DIST(_xlfn.NORM.INV(SUM(G10:G11), 0, 1) + 1, 0, 1, TRUE) - SUM(G10:G11), "")</f>
        <v>0.23777144301751632</v>
      </c>
    </row>
    <row r="10" spans="1:15" ht="15.75" customHeight="1" x14ac:dyDescent="0.25">
      <c r="B10" s="7" t="s">
        <v>109</v>
      </c>
      <c r="C10" s="113">
        <v>4.9876313656568499E-2</v>
      </c>
      <c r="D10" s="113">
        <v>4.9876313656568499E-2</v>
      </c>
      <c r="E10" s="113">
        <v>5.8374550193548203E-2</v>
      </c>
      <c r="F10" s="113">
        <v>3.6005172878503799E-2</v>
      </c>
      <c r="G10" s="113">
        <v>4.8495609313249588E-2</v>
      </c>
    </row>
    <row r="11" spans="1:15" ht="15.75" customHeight="1" x14ac:dyDescent="0.25">
      <c r="B11" s="7" t="s">
        <v>110</v>
      </c>
      <c r="C11" s="113">
        <v>2.2837808355689E-2</v>
      </c>
      <c r="D11" s="113">
        <v>2.2837808355689E-2</v>
      </c>
      <c r="E11" s="113">
        <v>1.90354362130165E-2</v>
      </c>
      <c r="F11" s="113">
        <v>1.6856485977768901E-2</v>
      </c>
      <c r="G11" s="113">
        <v>1.6039602458476999E-2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02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5">
        <v>0.60847067900000007</v>
      </c>
      <c r="D14" s="115">
        <v>0.58133804313699999</v>
      </c>
      <c r="E14" s="115">
        <v>0.58133804313699999</v>
      </c>
      <c r="F14" s="115">
        <v>0.34640304007799999</v>
      </c>
      <c r="G14" s="115">
        <v>0.34640304007799999</v>
      </c>
      <c r="H14" s="116">
        <v>0.29099999999999998</v>
      </c>
      <c r="I14" s="116">
        <v>0.29099999999999998</v>
      </c>
      <c r="J14" s="116">
        <v>0.29099999999999998</v>
      </c>
      <c r="K14" s="116">
        <v>0.29099999999999998</v>
      </c>
      <c r="L14" s="116">
        <v>0.32500000000000001</v>
      </c>
      <c r="M14" s="116">
        <v>0.32500000000000001</v>
      </c>
      <c r="N14" s="116">
        <v>0.32500000000000001</v>
      </c>
      <c r="O14" s="116">
        <v>0.32500000000000001</v>
      </c>
    </row>
    <row r="15" spans="1:15" ht="15.75" customHeight="1" x14ac:dyDescent="0.25">
      <c r="B15" s="22" t="s">
        <v>117</v>
      </c>
      <c r="C15" s="112">
        <f t="shared" ref="C15:O15" si="0">iron_deficiency_anaemia*C14</f>
        <v>0.34608960362569408</v>
      </c>
      <c r="D15" s="112">
        <f t="shared" si="0"/>
        <v>0.33065694020372166</v>
      </c>
      <c r="E15" s="112">
        <f t="shared" si="0"/>
        <v>0.33065694020372166</v>
      </c>
      <c r="F15" s="112">
        <f t="shared" si="0"/>
        <v>0.1970291995538053</v>
      </c>
      <c r="G15" s="112">
        <f t="shared" si="0"/>
        <v>0.1970291995538053</v>
      </c>
      <c r="H15" s="112">
        <f t="shared" si="0"/>
        <v>0.165516726</v>
      </c>
      <c r="I15" s="112">
        <f t="shared" si="0"/>
        <v>0.165516726</v>
      </c>
      <c r="J15" s="112">
        <f t="shared" si="0"/>
        <v>0.165516726</v>
      </c>
      <c r="K15" s="112">
        <f t="shared" si="0"/>
        <v>0.165516726</v>
      </c>
      <c r="L15" s="112">
        <f t="shared" si="0"/>
        <v>0.18485545</v>
      </c>
      <c r="M15" s="112">
        <f t="shared" si="0"/>
        <v>0.18485545</v>
      </c>
      <c r="N15" s="112">
        <f t="shared" si="0"/>
        <v>0.18485545</v>
      </c>
      <c r="O15" s="112">
        <f t="shared" si="0"/>
        <v>0.18485545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102" t="s">
        <v>67</v>
      </c>
      <c r="D1" s="102" t="s">
        <v>77</v>
      </c>
      <c r="E1" s="102" t="s">
        <v>78</v>
      </c>
      <c r="F1" s="102" t="s">
        <v>79</v>
      </c>
      <c r="G1" s="102" t="s">
        <v>80</v>
      </c>
    </row>
    <row r="2" spans="1:7" x14ac:dyDescent="0.25">
      <c r="A2" s="4" t="s">
        <v>118</v>
      </c>
      <c r="B2" s="82" t="s">
        <v>119</v>
      </c>
      <c r="C2" s="113">
        <v>0.38757833838462802</v>
      </c>
      <c r="D2" s="113">
        <v>0.2237922</v>
      </c>
      <c r="E2" s="113">
        <v>0</v>
      </c>
      <c r="F2" s="113">
        <v>0</v>
      </c>
      <c r="G2" s="113">
        <v>0</v>
      </c>
    </row>
    <row r="3" spans="1:7" x14ac:dyDescent="0.25">
      <c r="B3" s="82" t="s">
        <v>120</v>
      </c>
      <c r="C3" s="113">
        <v>0.19070751965045901</v>
      </c>
      <c r="D3" s="113">
        <v>0.130911</v>
      </c>
      <c r="E3" s="113">
        <v>0</v>
      </c>
      <c r="F3" s="113">
        <v>0</v>
      </c>
      <c r="G3" s="113">
        <v>0</v>
      </c>
    </row>
    <row r="4" spans="1:7" x14ac:dyDescent="0.25">
      <c r="B4" s="82" t="s">
        <v>121</v>
      </c>
      <c r="C4" s="113">
        <v>0.37630134820938099</v>
      </c>
      <c r="D4" s="113">
        <v>0.50229999999999997</v>
      </c>
      <c r="E4" s="113">
        <v>0.63804256916046098</v>
      </c>
      <c r="F4" s="113">
        <v>0.45998138189315801</v>
      </c>
      <c r="G4" s="113">
        <v>0</v>
      </c>
    </row>
    <row r="5" spans="1:7" x14ac:dyDescent="0.25">
      <c r="B5" s="82" t="s">
        <v>122</v>
      </c>
      <c r="C5" s="112">
        <v>4.5412778854370103E-2</v>
      </c>
      <c r="D5" s="112">
        <v>0.14299689233303101</v>
      </c>
      <c r="E5" s="112">
        <f>1-SUM(E2:E4)</f>
        <v>0.36195743083953902</v>
      </c>
      <c r="F5" s="112">
        <f>1-SUM(F2:F4)</f>
        <v>0.54001861810684204</v>
      </c>
      <c r="G5" s="11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100" t="s">
        <v>123</v>
      </c>
      <c r="B1" s="100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7"/>
      <c r="D4" s="117"/>
      <c r="E4" s="117"/>
      <c r="F4" s="117"/>
      <c r="G4" s="117"/>
      <c r="H4" s="117"/>
      <c r="I4" s="117"/>
      <c r="J4" s="117"/>
      <c r="K4" s="117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7"/>
      <c r="D6" s="117"/>
      <c r="E6" s="117"/>
      <c r="F6" s="117"/>
      <c r="G6" s="117"/>
      <c r="H6" s="117"/>
      <c r="I6" s="117"/>
      <c r="J6" s="117"/>
      <c r="K6" s="117"/>
    </row>
    <row r="7" spans="1:11" x14ac:dyDescent="0.25">
      <c r="B7" s="19" t="s">
        <v>90</v>
      </c>
      <c r="C7" s="117"/>
      <c r="D7" s="117"/>
      <c r="E7" s="117"/>
      <c r="F7" s="117"/>
      <c r="G7" s="117"/>
      <c r="H7" s="117"/>
      <c r="I7" s="117"/>
      <c r="J7" s="117"/>
      <c r="K7" s="117"/>
    </row>
    <row r="8" spans="1:11" x14ac:dyDescent="0.25">
      <c r="B8" s="19" t="s">
        <v>129</v>
      </c>
      <c r="C8" s="117"/>
      <c r="D8" s="117"/>
      <c r="E8" s="117"/>
      <c r="F8" s="117"/>
      <c r="G8" s="117"/>
      <c r="H8" s="117"/>
      <c r="I8" s="117"/>
      <c r="J8" s="117"/>
      <c r="K8" s="117"/>
    </row>
    <row r="10" spans="1:11" x14ac:dyDescent="0.25">
      <c r="A10" t="s">
        <v>130</v>
      </c>
      <c r="B10" s="22" t="s">
        <v>131</v>
      </c>
      <c r="C10" s="117"/>
      <c r="D10" s="117"/>
      <c r="E10" s="117"/>
      <c r="F10" s="117"/>
      <c r="G10" s="117"/>
      <c r="H10" s="117"/>
      <c r="I10" s="117"/>
      <c r="J10" s="117"/>
      <c r="K10" s="117"/>
    </row>
    <row r="11" spans="1:11" x14ac:dyDescent="0.25">
      <c r="B11" s="22" t="s">
        <v>132</v>
      </c>
      <c r="C11" s="117"/>
      <c r="D11" s="117"/>
      <c r="E11" s="117"/>
      <c r="F11" s="117"/>
      <c r="G11" s="117"/>
      <c r="H11" s="117"/>
      <c r="I11" s="117"/>
      <c r="J11" s="117"/>
      <c r="K11" s="117"/>
    </row>
    <row r="13" spans="1:11" x14ac:dyDescent="0.25">
      <c r="A13" s="102" t="s">
        <v>32</v>
      </c>
      <c r="B13" s="22" t="s">
        <v>133</v>
      </c>
      <c r="C13" s="117"/>
      <c r="D13" s="117"/>
      <c r="E13" s="117"/>
      <c r="F13" s="117"/>
      <c r="G13" s="117"/>
      <c r="H13" s="117"/>
      <c r="I13" s="117"/>
      <c r="J13" s="117"/>
      <c r="K13" s="117"/>
    </row>
    <row r="14" spans="1:11" x14ac:dyDescent="0.25">
      <c r="B14" s="22" t="s">
        <v>134</v>
      </c>
      <c r="C14" s="117"/>
      <c r="D14" s="117"/>
      <c r="E14" s="117"/>
      <c r="F14" s="117"/>
      <c r="G14" s="117"/>
      <c r="H14" s="117"/>
      <c r="I14" s="117"/>
      <c r="J14" s="117"/>
      <c r="K14" s="117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100" t="s">
        <v>135</v>
      </c>
      <c r="B1" s="100" t="s">
        <v>136</v>
      </c>
    </row>
    <row r="2" spans="1:2" x14ac:dyDescent="0.25">
      <c r="A2" s="102" t="s">
        <v>137</v>
      </c>
      <c r="B2" s="94">
        <v>10</v>
      </c>
    </row>
    <row r="3" spans="1:2" x14ac:dyDescent="0.25">
      <c r="A3" s="102" t="s">
        <v>138</v>
      </c>
      <c r="B3" s="94">
        <v>10</v>
      </c>
    </row>
    <row r="4" spans="1:2" x14ac:dyDescent="0.25">
      <c r="A4" s="102" t="s">
        <v>139</v>
      </c>
      <c r="B4" s="94">
        <v>50</v>
      </c>
    </row>
    <row r="5" spans="1:2" x14ac:dyDescent="0.25">
      <c r="A5" s="102" t="s">
        <v>140</v>
      </c>
      <c r="B5" s="94">
        <v>100</v>
      </c>
    </row>
    <row r="6" spans="1:2" x14ac:dyDescent="0.25">
      <c r="A6" s="102" t="s">
        <v>141</v>
      </c>
      <c r="B6" s="94">
        <v>5</v>
      </c>
    </row>
    <row r="7" spans="1:2" x14ac:dyDescent="0.25">
      <c r="A7" s="102" t="s">
        <v>142</v>
      </c>
      <c r="B7" s="94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6" customWidth="1"/>
    <col min="2" max="2" width="19.08984375" style="66" customWidth="1"/>
    <col min="3" max="3" width="13.453125" style="66" customWidth="1"/>
    <col min="4" max="4" width="11.453125" style="66" customWidth="1"/>
    <col min="5" max="16384" width="11.453125" style="66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8"/>
      <c r="D2" s="118"/>
      <c r="E2" s="119" t="str">
        <f>IF(E$7="","",E$7)</f>
        <v/>
      </c>
    </row>
    <row r="3" spans="1:5" x14ac:dyDescent="0.25">
      <c r="B3" s="25" t="s">
        <v>67</v>
      </c>
      <c r="C3" s="118" t="b">
        <v>1</v>
      </c>
      <c r="D3" s="118"/>
      <c r="E3" s="119" t="str">
        <f>IF(E$7="","",E$7)</f>
        <v/>
      </c>
    </row>
    <row r="4" spans="1:5" x14ac:dyDescent="0.25">
      <c r="B4" s="25" t="s">
        <v>77</v>
      </c>
      <c r="C4" s="118" t="b">
        <v>1</v>
      </c>
      <c r="D4" s="118"/>
      <c r="E4" s="119" t="str">
        <f>IF(E$7="","",E$7)</f>
        <v/>
      </c>
    </row>
    <row r="5" spans="1:5" x14ac:dyDescent="0.25">
      <c r="B5" s="25" t="s">
        <v>78</v>
      </c>
      <c r="C5" s="118" t="b">
        <v>1</v>
      </c>
      <c r="D5" s="118"/>
      <c r="E5" s="119" t="str">
        <f>IF(E$7="","",E$7)</f>
        <v/>
      </c>
    </row>
    <row r="6" spans="1:5" x14ac:dyDescent="0.25">
      <c r="B6" s="25" t="s">
        <v>79</v>
      </c>
      <c r="C6" s="118" t="b">
        <v>1</v>
      </c>
      <c r="D6" s="118"/>
      <c r="E6" s="119" t="str">
        <f>IF(E$7="","",E$7)</f>
        <v/>
      </c>
    </row>
    <row r="7" spans="1:5" x14ac:dyDescent="0.25">
      <c r="B7" s="25" t="s">
        <v>149</v>
      </c>
      <c r="C7" s="24"/>
      <c r="D7" s="23"/>
      <c r="E7" s="118"/>
    </row>
    <row r="9" spans="1:5" ht="13" customHeight="1" x14ac:dyDescent="0.3">
      <c r="A9" s="26" t="s">
        <v>150</v>
      </c>
      <c r="B9" s="25" t="s">
        <v>90</v>
      </c>
      <c r="C9" s="118"/>
      <c r="D9" s="118" t="b">
        <v>0</v>
      </c>
      <c r="E9" s="119" t="str">
        <f>IF(E$7="","",E$7)</f>
        <v/>
      </c>
    </row>
    <row r="10" spans="1:5" x14ac:dyDescent="0.25">
      <c r="B10" s="25" t="s">
        <v>67</v>
      </c>
      <c r="C10" s="118"/>
      <c r="D10" s="118"/>
      <c r="E10" s="119" t="str">
        <f>IF(E$7="","",E$7)</f>
        <v/>
      </c>
    </row>
    <row r="11" spans="1:5" x14ac:dyDescent="0.25">
      <c r="B11" s="25" t="s">
        <v>77</v>
      </c>
      <c r="C11" s="118"/>
      <c r="D11" s="118"/>
      <c r="E11" s="119" t="str">
        <f>IF(E$7="","",E$7)</f>
        <v/>
      </c>
    </row>
    <row r="12" spans="1:5" x14ac:dyDescent="0.25">
      <c r="B12" s="25" t="s">
        <v>78</v>
      </c>
      <c r="C12" s="118"/>
      <c r="D12" s="118"/>
      <c r="E12" s="119" t="str">
        <f>IF(E$7="","",E$7)</f>
        <v/>
      </c>
    </row>
    <row r="13" spans="1:5" x14ac:dyDescent="0.25">
      <c r="B13" s="25" t="s">
        <v>79</v>
      </c>
      <c r="C13" s="118"/>
      <c r="D13" s="118"/>
      <c r="E13" s="119" t="str">
        <f>IF(E$7="","",E$7)</f>
        <v/>
      </c>
    </row>
    <row r="14" spans="1:5" x14ac:dyDescent="0.25">
      <c r="B14" s="25" t="s">
        <v>149</v>
      </c>
      <c r="C14" s="24"/>
      <c r="D14" s="23"/>
      <c r="E14" s="118" t="s">
        <v>151</v>
      </c>
    </row>
    <row r="16" spans="1:5" ht="13" customHeight="1" x14ac:dyDescent="0.3">
      <c r="A16" s="26" t="s">
        <v>152</v>
      </c>
      <c r="B16" s="25" t="s">
        <v>90</v>
      </c>
      <c r="C16" s="118"/>
      <c r="D16" s="118" t="s">
        <v>151</v>
      </c>
      <c r="E16" s="119" t="str">
        <f>IF(E$7="","",E$7)</f>
        <v/>
      </c>
    </row>
    <row r="17" spans="2:5" x14ac:dyDescent="0.25">
      <c r="B17" s="25" t="s">
        <v>67</v>
      </c>
      <c r="C17" s="118"/>
      <c r="D17" s="118" t="s">
        <v>151</v>
      </c>
      <c r="E17" s="119" t="str">
        <f>IF(E$7="","",E$7)</f>
        <v/>
      </c>
    </row>
    <row r="18" spans="2:5" x14ac:dyDescent="0.25">
      <c r="B18" s="25" t="s">
        <v>77</v>
      </c>
      <c r="C18" s="118"/>
      <c r="D18" s="118" t="s">
        <v>151</v>
      </c>
      <c r="E18" s="119" t="str">
        <f>IF(E$7="","",E$7)</f>
        <v/>
      </c>
    </row>
    <row r="19" spans="2:5" x14ac:dyDescent="0.25">
      <c r="B19" s="25" t="s">
        <v>78</v>
      </c>
      <c r="C19" s="118"/>
      <c r="D19" s="118" t="s">
        <v>151</v>
      </c>
      <c r="E19" s="119" t="str">
        <f>IF(E$7="","",E$7)</f>
        <v/>
      </c>
    </row>
    <row r="20" spans="2:5" x14ac:dyDescent="0.25">
      <c r="B20" s="25" t="s">
        <v>79</v>
      </c>
      <c r="C20" s="118"/>
      <c r="D20" s="118" t="s">
        <v>151</v>
      </c>
      <c r="E20" s="119" t="str">
        <f>IF(E$7="","",E$7)</f>
        <v/>
      </c>
    </row>
    <row r="21" spans="2:5" x14ac:dyDescent="0.25">
      <c r="B21" s="25" t="s">
        <v>149</v>
      </c>
      <c r="C21" s="24"/>
      <c r="D21" s="23"/>
      <c r="E21" s="118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1" t="s">
        <v>1</v>
      </c>
      <c r="B1" s="28" t="s">
        <v>153</v>
      </c>
      <c r="C1" s="32" t="s">
        <v>154</v>
      </c>
      <c r="D1" s="32" t="s">
        <v>155</v>
      </c>
    </row>
    <row r="2" spans="1:4" ht="13" customHeight="1" x14ac:dyDescent="0.3">
      <c r="A2" s="32" t="s">
        <v>156</v>
      </c>
      <c r="B2" s="25" t="s">
        <v>157</v>
      </c>
      <c r="C2" s="25" t="s">
        <v>158</v>
      </c>
      <c r="D2" s="118"/>
    </row>
    <row r="3" spans="1:4" ht="13" customHeight="1" x14ac:dyDescent="0.3">
      <c r="A3" s="32" t="s">
        <v>159</v>
      </c>
      <c r="B3" s="25" t="s">
        <v>145</v>
      </c>
      <c r="C3" s="25" t="s">
        <v>160</v>
      </c>
      <c r="D3" s="118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2022-03-01T00:14:43Z</dcterms:modified>
</cp:coreProperties>
</file>