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01568CA-437B-4E2D-87CD-CDD90E641396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<sst xmlns="http://schemas.openxmlformats.org/spreadsheetml/2006/main" count="2089" uniqueCount="342">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</sst>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23731997.5</v>
      </c>
    </row>
    <row r="8" spans="1:3" ht="15" customHeight="1" x14ac:dyDescent="0.25">
      <c r="B8" s="7" t="s">
        <v>8</v>
      </c>
      <c r="C8" s="37">
        <v>4.5999999999999999E-2</v>
      </c>
    </row>
    <row r="9" spans="1:3" ht="15" customHeight="1" x14ac:dyDescent="0.25">
      <c r="B9" s="7" t="s">
        <v>9</v>
      </c>
      <c r="C9" s="38">
        <v>0.10879999999999999</v>
      </c>
    </row>
    <row r="10" spans="1:3" ht="15" customHeight="1" x14ac:dyDescent="0.25">
      <c r="B10" s="7" t="s">
        <v>10</v>
      </c>
      <c r="C10" s="38">
        <v>0.77582038879394499</v>
      </c>
    </row>
    <row r="11" spans="1:3" ht="15" customHeight="1" x14ac:dyDescent="0.25">
      <c r="B11" s="7" t="s">
        <v>11</v>
      </c>
      <c r="C11" s="37">
        <v>0.83499999999999996</v>
      </c>
    </row>
    <row r="12" spans="1:3" ht="15" customHeight="1" x14ac:dyDescent="0.25">
      <c r="B12" s="7" t="s">
        <v>12</v>
      </c>
      <c r="C12" s="37">
        <v>0.753</v>
      </c>
    </row>
    <row r="13" spans="1:3" ht="15" customHeight="1" x14ac:dyDescent="0.25">
      <c r="B13" s="7" t="s">
        <v>13</v>
      </c>
      <c r="C13" s="37">
        <v>0.221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0.1095</v>
      </c>
    </row>
    <row r="24" spans="1:3" ht="15" customHeight="1" x14ac:dyDescent="0.25">
      <c r="B24" s="10" t="s">
        <v>22</v>
      </c>
      <c r="C24" s="38">
        <v>0.52049999999999996</v>
      </c>
    </row>
    <row r="25" spans="1:3" ht="15" customHeight="1" x14ac:dyDescent="0.25">
      <c r="B25" s="10" t="s">
        <v>23</v>
      </c>
      <c r="C25" s="38">
        <v>0.32290000000000002</v>
      </c>
    </row>
    <row r="26" spans="1:3" ht="15" customHeight="1" x14ac:dyDescent="0.25">
      <c r="B26" s="10" t="s">
        <v>24</v>
      </c>
      <c r="C26" s="38">
        <v>4.7100000000000003E-2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0.38928322520389302</v>
      </c>
    </row>
    <row r="30" spans="1:3" ht="14.25" customHeight="1" x14ac:dyDescent="0.25">
      <c r="B30" s="16" t="s">
        <v>27</v>
      </c>
      <c r="C30" s="98">
        <v>2.6742253790267401E-2</v>
      </c>
    </row>
    <row r="31" spans="1:3" ht="14.25" customHeight="1" x14ac:dyDescent="0.25">
      <c r="B31" s="16" t="s">
        <v>28</v>
      </c>
      <c r="C31" s="98">
        <v>3.70902046003709E-2</v>
      </c>
    </row>
    <row r="32" spans="1:3" ht="14.25" customHeight="1" x14ac:dyDescent="0.25">
      <c r="B32" s="16" t="s">
        <v>29</v>
      </c>
      <c r="C32" s="98">
        <v>0.54688431640546897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12.4124663278865</v>
      </c>
    </row>
    <row r="38" spans="1:5" ht="15" customHeight="1" x14ac:dyDescent="0.25">
      <c r="B38" s="22" t="s">
        <v>34</v>
      </c>
      <c r="C38" s="36">
        <v>20.241942482511998</v>
      </c>
      <c r="D38" s="107"/>
      <c r="E38" s="108"/>
    </row>
    <row r="39" spans="1:5" ht="15" customHeight="1" x14ac:dyDescent="0.25">
      <c r="B39" s="22" t="s">
        <v>35</v>
      </c>
      <c r="C39" s="36">
        <v>23.881256222112398</v>
      </c>
      <c r="D39" s="107"/>
      <c r="E39" s="107"/>
    </row>
    <row r="40" spans="1:5" ht="15" customHeight="1" x14ac:dyDescent="0.25">
      <c r="B40" s="22" t="s">
        <v>36</v>
      </c>
      <c r="C40" s="109">
        <v>1.77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9.4617257370000001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3.4460699999999997E-2</v>
      </c>
      <c r="D45" s="107"/>
    </row>
    <row r="46" spans="1:5" ht="15.75" customHeight="1" x14ac:dyDescent="0.25">
      <c r="B46" s="22" t="s">
        <v>41</v>
      </c>
      <c r="C46" s="38">
        <v>0.12010750000000001</v>
      </c>
      <c r="D46" s="107"/>
    </row>
    <row r="47" spans="1:5" ht="15.75" customHeight="1" x14ac:dyDescent="0.25">
      <c r="B47" s="22" t="s">
        <v>42</v>
      </c>
      <c r="C47" s="38">
        <v>0.20394960000000001</v>
      </c>
      <c r="D47" s="107"/>
      <c r="E47" s="108"/>
    </row>
    <row r="48" spans="1:5" ht="15" customHeight="1" x14ac:dyDescent="0.25">
      <c r="B48" s="22" t="s">
        <v>43</v>
      </c>
      <c r="C48" s="39">
        <v>0.6414822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0.58243899999999993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9.9694547999999911E-2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0.6986948789813251</v>
      </c>
      <c r="C2" s="95">
        <v>0.95</v>
      </c>
      <c r="D2" s="96">
        <v>54.369919363327419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39.798107024226709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357.02948881176422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1.142053729053182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0.21650946237348001</v>
      </c>
      <c r="C10" s="95">
        <v>0.95</v>
      </c>
      <c r="D10" s="96">
        <v>12.930406468022619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0.21650946237348001</v>
      </c>
      <c r="C11" s="95">
        <v>0.95</v>
      </c>
      <c r="D11" s="96">
        <v>12.930406468022619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0.21650946237348001</v>
      </c>
      <c r="C12" s="95">
        <v>0.95</v>
      </c>
      <c r="D12" s="96">
        <v>12.930406468022619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0.21650946237348001</v>
      </c>
      <c r="C13" s="95">
        <v>0.95</v>
      </c>
      <c r="D13" s="96">
        <v>12.930406468022619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0.21650946237348001</v>
      </c>
      <c r="C14" s="95">
        <v>0.95</v>
      </c>
      <c r="D14" s="96">
        <v>12.930406468022619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0.21650946237348001</v>
      </c>
      <c r="C15" s="95">
        <v>0.95</v>
      </c>
      <c r="D15" s="96">
        <v>12.930406468022619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0.63717226791796655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2.5217300000000002E-2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0.62</v>
      </c>
      <c r="C18" s="95">
        <v>0.95</v>
      </c>
      <c r="D18" s="96">
        <v>8.2480771138610329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8.2480771138610329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0.79391029999999996</v>
      </c>
      <c r="C21" s="95">
        <v>0.95</v>
      </c>
      <c r="D21" s="96">
        <v>9.1518723376901896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22.27087738351165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4.2282295523678748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0.20068385172370001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0.16886385685443001</v>
      </c>
      <c r="C27" s="95">
        <v>0.95</v>
      </c>
      <c r="D27" s="96">
        <v>18.492233391202259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0.73128387374660209</v>
      </c>
      <c r="C29" s="95">
        <v>0.95</v>
      </c>
      <c r="D29" s="96">
        <v>105.2957891352434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7.4384576847866803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1.4999999999999999E-2</v>
      </c>
      <c r="C32" s="95">
        <v>0.95</v>
      </c>
      <c r="D32" s="96">
        <v>1.3596953000307599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0.45606075289999998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3.0629E-2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4.4407254381901682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0.18282266236670699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0.21687307823148139</v>
      </c>
      <c r="C3" s="121">
        <f>frac_mam_1_5months * 2.6</f>
        <v>0.21687307823148139</v>
      </c>
      <c r="D3" s="121">
        <f>frac_mam_6_11months * 2.6</f>
        <v>0.22747089326963613</v>
      </c>
      <c r="E3" s="121">
        <f>frac_mam_12_23months * 2.6</f>
        <v>0.22028677790591786</v>
      </c>
      <c r="F3" s="121">
        <f>frac_mam_24_59months * 2.6</f>
        <v>0.16292941521529739</v>
      </c>
    </row>
    <row r="4" spans="1:6" ht="15.75" customHeight="1" x14ac:dyDescent="0.25">
      <c r="A4" s="4" t="s">
        <v>205</v>
      </c>
      <c r="B4" s="121">
        <f>frac_sam_1month * 2.6</f>
        <v>0.13623622441047503</v>
      </c>
      <c r="C4" s="121">
        <f>frac_sam_1_5months * 2.6</f>
        <v>0.13623622441047503</v>
      </c>
      <c r="D4" s="121">
        <f>frac_sam_6_11months * 2.6</f>
        <v>0.10579411827841896</v>
      </c>
      <c r="E4" s="121">
        <f>frac_sam_12_23months * 2.6</f>
        <v>8.8618239852306074E-2</v>
      </c>
      <c r="F4" s="1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4.5999999999999999E-2</v>
      </c>
      <c r="E2" s="50">
        <f>food_insecure</f>
        <v>4.5999999999999999E-2</v>
      </c>
      <c r="F2" s="50">
        <f>food_insecure</f>
        <v>4.5999999999999999E-2</v>
      </c>
      <c r="G2" s="50">
        <f>food_insecure</f>
        <v>4.5999999999999999E-2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4.5999999999999999E-2</v>
      </c>
      <c r="F5" s="50">
        <f>food_insecure</f>
        <v>4.5999999999999999E-2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4.5999999999999999E-2</v>
      </c>
      <c r="F8" s="50">
        <f>food_insecure</f>
        <v>4.5999999999999999E-2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4.5999999999999999E-2</v>
      </c>
      <c r="F9" s="50">
        <f>food_insecure</f>
        <v>4.5999999999999999E-2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0.753</v>
      </c>
      <c r="E10" s="50">
        <f>IF(ISBLANK(comm_deliv), frac_children_health_facility,1)</f>
        <v>0.753</v>
      </c>
      <c r="F10" s="50">
        <f>IF(ISBLANK(comm_deliv), frac_children_health_facility,1)</f>
        <v>0.753</v>
      </c>
      <c r="G10" s="50">
        <f>IF(ISBLANK(comm_deliv), frac_children_health_facility,1)</f>
        <v>0.753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4.5999999999999999E-2</v>
      </c>
      <c r="I15" s="50">
        <f>food_insecure</f>
        <v>4.5999999999999999E-2</v>
      </c>
      <c r="J15" s="50">
        <f>food_insecure</f>
        <v>4.5999999999999999E-2</v>
      </c>
      <c r="K15" s="50">
        <f>food_insecure</f>
        <v>4.5999999999999999E-2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0.83499999999999996</v>
      </c>
      <c r="I18" s="50">
        <f>frac_PW_health_facility</f>
        <v>0.83499999999999996</v>
      </c>
      <c r="J18" s="50">
        <f>frac_PW_health_facility</f>
        <v>0.83499999999999996</v>
      </c>
      <c r="K18" s="50">
        <f>frac_PW_health_facility</f>
        <v>0.83499999999999996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0.10879999999999999</v>
      </c>
      <c r="I19" s="50">
        <f>frac_malaria_risk</f>
        <v>0.10879999999999999</v>
      </c>
      <c r="J19" s="50">
        <f>frac_malaria_risk</f>
        <v>0.10879999999999999</v>
      </c>
      <c r="K19" s="50">
        <f>frac_malaria_risk</f>
        <v>0.10879999999999999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0.221</v>
      </c>
      <c r="M24" s="50">
        <f>famplan_unmet_need</f>
        <v>0.221</v>
      </c>
      <c r="N24" s="50">
        <f>famplan_unmet_need</f>
        <v>0.221</v>
      </c>
      <c r="O24" s="50">
        <f>famplan_unmet_need</f>
        <v>0.221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0.11201358453521744</v>
      </c>
      <c r="M25" s="50">
        <f>(1-food_insecure)*(0.49)+food_insecure*(0.7)</f>
        <v>0.49965999999999999</v>
      </c>
      <c r="N25" s="50">
        <f>(1-food_insecure)*(0.49)+food_insecure*(0.7)</f>
        <v>0.49965999999999999</v>
      </c>
      <c r="O25" s="50">
        <f>(1-food_insecure)*(0.49)+food_insecure*(0.7)</f>
        <v>0.49965999999999999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4.8005821943664623E-2</v>
      </c>
      <c r="M26" s="50">
        <f>(1-food_insecure)*(0.21)+food_insecure*(0.3)</f>
        <v>0.21414</v>
      </c>
      <c r="N26" s="50">
        <f>(1-food_insecure)*(0.21)+food_insecure*(0.3)</f>
        <v>0.21414</v>
      </c>
      <c r="O26" s="50">
        <f>(1-food_insecure)*(0.21)+food_insecure*(0.3)</f>
        <v>0.21414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6.4160204727172931E-2</v>
      </c>
      <c r="M27" s="50">
        <f>(1-food_insecure)*(0.3)</f>
        <v>0.28619999999999995</v>
      </c>
      <c r="N27" s="50">
        <f>(1-food_insecure)*(0.3)</f>
        <v>0.28619999999999995</v>
      </c>
      <c r="O27" s="50">
        <f>(1-food_insecure)*(0.3)</f>
        <v>0.28619999999999995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0.77582038879394499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0.10879999999999999</v>
      </c>
      <c r="D34" s="50">
        <f t="shared" si="3"/>
        <v>0.10879999999999999</v>
      </c>
      <c r="E34" s="50">
        <f t="shared" si="3"/>
        <v>0.10879999999999999</v>
      </c>
      <c r="F34" s="50">
        <f t="shared" si="3"/>
        <v>0.10879999999999999</v>
      </c>
      <c r="G34" s="50">
        <f t="shared" si="3"/>
        <v>0.10879999999999999</v>
      </c>
      <c r="H34" s="50">
        <f t="shared" si="3"/>
        <v>0.10879999999999999</v>
      </c>
      <c r="I34" s="50">
        <f t="shared" si="3"/>
        <v>0.10879999999999999</v>
      </c>
      <c r="J34" s="50">
        <f t="shared" si="3"/>
        <v>0.10879999999999999</v>
      </c>
      <c r="K34" s="50">
        <f t="shared" si="3"/>
        <v>0.10879999999999999</v>
      </c>
      <c r="L34" s="50">
        <f t="shared" si="3"/>
        <v>0.10879999999999999</v>
      </c>
      <c r="M34" s="50">
        <f t="shared" si="3"/>
        <v>0.10879999999999999</v>
      </c>
      <c r="N34" s="50">
        <f t="shared" si="3"/>
        <v>0.10879999999999999</v>
      </c>
      <c r="O34" s="50">
        <f t="shared" si="3"/>
        <v>0.10879999999999999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4778116.9068</v>
      </c>
      <c r="C2" s="110">
        <v>11453000</v>
      </c>
      <c r="D2" s="110">
        <v>21497000</v>
      </c>
      <c r="E2" s="110">
        <v>20807000</v>
      </c>
      <c r="F2" s="110">
        <v>18737000</v>
      </c>
      <c r="G2" s="111">
        <f t="shared" ref="G2:G16" si="0">C2+D2+E2+F2</f>
        <v>72494000</v>
      </c>
      <c r="H2" s="111">
        <f t="shared" ref="H2:H40" si="1">(B2 + stillbirth*B2/(1000-stillbirth))/(1-abortion)</f>
        <v>5481543.1611885112</v>
      </c>
      <c r="I2" s="111">
        <f t="shared" ref="I2:I40" si="2">G2-H2</f>
        <v>67012456.838811487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4753233.4949999992</v>
      </c>
      <c r="C3" s="110">
        <v>11455000</v>
      </c>
      <c r="D3" s="110">
        <v>21613000</v>
      </c>
      <c r="E3" s="110">
        <v>20792000</v>
      </c>
      <c r="F3" s="110">
        <v>19011000</v>
      </c>
      <c r="G3" s="111">
        <f t="shared" si="0"/>
        <v>72871000</v>
      </c>
      <c r="H3" s="111">
        <f t="shared" si="1"/>
        <v>5452996.4557729922</v>
      </c>
      <c r="I3" s="111">
        <f t="shared" si="2"/>
        <v>67418003.544227004</v>
      </c>
    </row>
    <row r="4" spans="1:9" ht="15.75" customHeight="1" x14ac:dyDescent="0.25">
      <c r="A4" s="7">
        <f t="shared" si="3"/>
        <v>2023</v>
      </c>
      <c r="B4" s="42">
        <v>4726013.748399999</v>
      </c>
      <c r="C4" s="110">
        <v>11438000</v>
      </c>
      <c r="D4" s="110">
        <v>21733000</v>
      </c>
      <c r="E4" s="110">
        <v>20755000</v>
      </c>
      <c r="F4" s="110">
        <v>19273000</v>
      </c>
      <c r="G4" s="111">
        <f t="shared" si="0"/>
        <v>73199000</v>
      </c>
      <c r="H4" s="111">
        <f t="shared" si="1"/>
        <v>5421769.4643169716</v>
      </c>
      <c r="I4" s="111">
        <f t="shared" si="2"/>
        <v>67777230.535683036</v>
      </c>
    </row>
    <row r="5" spans="1:9" ht="15.75" customHeight="1" x14ac:dyDescent="0.25">
      <c r="A5" s="7">
        <f t="shared" si="3"/>
        <v>2024</v>
      </c>
      <c r="B5" s="42">
        <v>4696437.7885999987</v>
      </c>
      <c r="C5" s="110">
        <v>11438000</v>
      </c>
      <c r="D5" s="110">
        <v>21854000</v>
      </c>
      <c r="E5" s="110">
        <v>20723000</v>
      </c>
      <c r="F5" s="110">
        <v>19510000</v>
      </c>
      <c r="G5" s="111">
        <f t="shared" si="0"/>
        <v>73525000</v>
      </c>
      <c r="H5" s="111">
        <f t="shared" si="1"/>
        <v>5387839.3819561666</v>
      </c>
      <c r="I5" s="111">
        <f t="shared" si="2"/>
        <v>68137160.61804384</v>
      </c>
    </row>
    <row r="6" spans="1:9" ht="15.75" customHeight="1" x14ac:dyDescent="0.25">
      <c r="A6" s="7">
        <f t="shared" si="3"/>
        <v>2025</v>
      </c>
      <c r="B6" s="42">
        <v>4664506.1310000001</v>
      </c>
      <c r="C6" s="110">
        <v>11478000</v>
      </c>
      <c r="D6" s="110">
        <v>21974000</v>
      </c>
      <c r="E6" s="110">
        <v>20709000</v>
      </c>
      <c r="F6" s="110">
        <v>19713000</v>
      </c>
      <c r="G6" s="111">
        <f t="shared" si="0"/>
        <v>73874000</v>
      </c>
      <c r="H6" s="111">
        <f t="shared" si="1"/>
        <v>5351206.7999668932</v>
      </c>
      <c r="I6" s="111">
        <f t="shared" si="2"/>
        <v>68522793.200033113</v>
      </c>
    </row>
    <row r="7" spans="1:9" ht="15.75" customHeight="1" x14ac:dyDescent="0.25">
      <c r="A7" s="7">
        <f t="shared" si="3"/>
        <v>2026</v>
      </c>
      <c r="B7" s="42">
        <v>4650134.9664000003</v>
      </c>
      <c r="C7" s="110">
        <v>11544000</v>
      </c>
      <c r="D7" s="110">
        <v>22099000</v>
      </c>
      <c r="E7" s="110">
        <v>20716000</v>
      </c>
      <c r="F7" s="110">
        <v>19873000</v>
      </c>
      <c r="G7" s="111">
        <f t="shared" si="0"/>
        <v>74232000</v>
      </c>
      <c r="H7" s="111">
        <f t="shared" si="1"/>
        <v>5334719.9369269088</v>
      </c>
      <c r="I7" s="111">
        <f t="shared" si="2"/>
        <v>68897280.063073099</v>
      </c>
    </row>
    <row r="8" spans="1:9" ht="15.75" customHeight="1" x14ac:dyDescent="0.25">
      <c r="A8" s="7">
        <f t="shared" si="3"/>
        <v>2027</v>
      </c>
      <c r="B8" s="42">
        <v>4633821.3976000007</v>
      </c>
      <c r="C8" s="110">
        <v>11646000</v>
      </c>
      <c r="D8" s="110">
        <v>22218000</v>
      </c>
      <c r="E8" s="110">
        <v>20745000</v>
      </c>
      <c r="F8" s="110">
        <v>20003000</v>
      </c>
      <c r="G8" s="111">
        <f t="shared" si="0"/>
        <v>74612000</v>
      </c>
      <c r="H8" s="111">
        <f t="shared" si="1"/>
        <v>5316004.7122401809</v>
      </c>
      <c r="I8" s="111">
        <f t="shared" si="2"/>
        <v>69295995.287759826</v>
      </c>
    </row>
    <row r="9" spans="1:9" ht="15.75" customHeight="1" x14ac:dyDescent="0.25">
      <c r="A9" s="7">
        <f t="shared" si="3"/>
        <v>2028</v>
      </c>
      <c r="B9" s="42">
        <v>4615603.0158000002</v>
      </c>
      <c r="C9" s="110">
        <v>11761000</v>
      </c>
      <c r="D9" s="110">
        <v>22331000</v>
      </c>
      <c r="E9" s="110">
        <v>20793000</v>
      </c>
      <c r="F9" s="110">
        <v>20105000</v>
      </c>
      <c r="G9" s="111">
        <f t="shared" si="0"/>
        <v>74990000</v>
      </c>
      <c r="H9" s="111">
        <f t="shared" si="1"/>
        <v>5295104.2512193145</v>
      </c>
      <c r="I9" s="111">
        <f t="shared" si="2"/>
        <v>69694895.748780683</v>
      </c>
    </row>
    <row r="10" spans="1:9" ht="15.75" customHeight="1" x14ac:dyDescent="0.25">
      <c r="A10" s="7">
        <f t="shared" si="3"/>
        <v>2029</v>
      </c>
      <c r="B10" s="42">
        <v>4595564.3760000011</v>
      </c>
      <c r="C10" s="110">
        <v>11847000</v>
      </c>
      <c r="D10" s="110">
        <v>22441000</v>
      </c>
      <c r="E10" s="110">
        <v>20856000</v>
      </c>
      <c r="F10" s="110">
        <v>20176000</v>
      </c>
      <c r="G10" s="111">
        <f t="shared" si="0"/>
        <v>75320000</v>
      </c>
      <c r="H10" s="111">
        <f t="shared" si="1"/>
        <v>5272115.5569077786</v>
      </c>
      <c r="I10" s="111">
        <f t="shared" si="2"/>
        <v>70047884.443092227</v>
      </c>
    </row>
    <row r="11" spans="1:9" ht="15.75" customHeight="1" x14ac:dyDescent="0.25">
      <c r="A11" s="7">
        <f t="shared" si="3"/>
        <v>2030</v>
      </c>
      <c r="B11" s="42">
        <v>4573741.4349999996</v>
      </c>
      <c r="C11" s="110">
        <v>11878000</v>
      </c>
      <c r="D11" s="110">
        <v>22547000</v>
      </c>
      <c r="E11" s="110">
        <v>20931000</v>
      </c>
      <c r="F11" s="110">
        <v>20218000</v>
      </c>
      <c r="G11" s="111">
        <f t="shared" si="0"/>
        <v>75574000</v>
      </c>
      <c r="H11" s="111">
        <f t="shared" si="1"/>
        <v>5247079.8796045855</v>
      </c>
      <c r="I11" s="111">
        <f t="shared" si="2"/>
        <v>70326920.120395422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3.3993673856831321E-3</v>
      </c>
    </row>
    <row r="4" spans="1:8" ht="15.75" customHeight="1" x14ac:dyDescent="0.25">
      <c r="B4" s="13" t="s">
        <v>69</v>
      </c>
      <c r="C4" s="43">
        <v>0.1133671230521331</v>
      </c>
    </row>
    <row r="5" spans="1:8" ht="15.75" customHeight="1" x14ac:dyDescent="0.25">
      <c r="B5" s="13" t="s">
        <v>70</v>
      </c>
      <c r="C5" s="43">
        <v>5.5127019872052728E-2</v>
      </c>
    </row>
    <row r="6" spans="1:8" ht="15.75" customHeight="1" x14ac:dyDescent="0.25">
      <c r="B6" s="13" t="s">
        <v>71</v>
      </c>
      <c r="C6" s="43">
        <v>0.22698598485951441</v>
      </c>
    </row>
    <row r="7" spans="1:8" ht="15.75" customHeight="1" x14ac:dyDescent="0.25">
      <c r="B7" s="13" t="s">
        <v>72</v>
      </c>
      <c r="C7" s="43">
        <v>0.34675162935112469</v>
      </c>
    </row>
    <row r="8" spans="1:8" ht="15.75" customHeight="1" x14ac:dyDescent="0.25">
      <c r="B8" s="13" t="s">
        <v>73</v>
      </c>
      <c r="C8" s="43">
        <v>3.1147536547219438E-3</v>
      </c>
    </row>
    <row r="9" spans="1:8" ht="15.75" customHeight="1" x14ac:dyDescent="0.25">
      <c r="B9" s="13" t="s">
        <v>74</v>
      </c>
      <c r="C9" s="43">
        <v>0.1754860582875698</v>
      </c>
    </row>
    <row r="10" spans="1:8" ht="15.75" customHeight="1" x14ac:dyDescent="0.25">
      <c r="B10" s="13" t="s">
        <v>75</v>
      </c>
      <c r="C10" s="43">
        <v>7.5768063537200239E-2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0.121482429817374</v>
      </c>
      <c r="D14" s="43">
        <v>0.121482429817374</v>
      </c>
      <c r="E14" s="43">
        <v>0.121482429817374</v>
      </c>
      <c r="F14" s="43">
        <v>0.121482429817374</v>
      </c>
    </row>
    <row r="15" spans="1:8" ht="15.75" customHeight="1" x14ac:dyDescent="0.25">
      <c r="B15" s="13" t="s">
        <v>82</v>
      </c>
      <c r="C15" s="43">
        <v>0.26120227375458088</v>
      </c>
      <c r="D15" s="43">
        <v>0.26120227375458088</v>
      </c>
      <c r="E15" s="43">
        <v>0.26120227375458088</v>
      </c>
      <c r="F15" s="43">
        <v>0.26120227375458088</v>
      </c>
    </row>
    <row r="16" spans="1:8" ht="15.75" customHeight="1" x14ac:dyDescent="0.25">
      <c r="B16" s="13" t="s">
        <v>83</v>
      </c>
      <c r="C16" s="43">
        <v>2.4493467062550379E-2</v>
      </c>
      <c r="D16" s="43">
        <v>2.4493467062550379E-2</v>
      </c>
      <c r="E16" s="43">
        <v>2.4493467062550379E-2</v>
      </c>
      <c r="F16" s="43">
        <v>2.4493467062550379E-2</v>
      </c>
    </row>
    <row r="17" spans="1:8" ht="15.75" customHeight="1" x14ac:dyDescent="0.25">
      <c r="B17" s="13" t="s">
        <v>84</v>
      </c>
      <c r="C17" s="43">
        <v>6.6661408493302696E-2</v>
      </c>
      <c r="D17" s="43">
        <v>6.6661408493302696E-2</v>
      </c>
      <c r="E17" s="43">
        <v>6.6661408493302696E-2</v>
      </c>
      <c r="F17" s="43">
        <v>6.6661408493302696E-2</v>
      </c>
    </row>
    <row r="18" spans="1:8" ht="15.75" customHeight="1" x14ac:dyDescent="0.25">
      <c r="B18" s="13" t="s">
        <v>85</v>
      </c>
      <c r="C18" s="43">
        <v>3.3693652749274081E-3</v>
      </c>
      <c r="D18" s="43">
        <v>3.3693652749274081E-3</v>
      </c>
      <c r="E18" s="43">
        <v>3.3693652749274081E-3</v>
      </c>
      <c r="F18" s="43">
        <v>3.3693652749274081E-3</v>
      </c>
    </row>
    <row r="19" spans="1:8" ht="15.75" customHeight="1" x14ac:dyDescent="0.25">
      <c r="B19" s="13" t="s">
        <v>86</v>
      </c>
      <c r="C19" s="43">
        <v>1.7165877903637959E-2</v>
      </c>
      <c r="D19" s="43">
        <v>1.7165877903637959E-2</v>
      </c>
      <c r="E19" s="43">
        <v>1.7165877903637959E-2</v>
      </c>
      <c r="F19" s="43">
        <v>1.7165877903637959E-2</v>
      </c>
    </row>
    <row r="20" spans="1:8" ht="15.75" customHeight="1" x14ac:dyDescent="0.25">
      <c r="B20" s="13" t="s">
        <v>87</v>
      </c>
      <c r="C20" s="43">
        <v>2.1412520394452399E-2</v>
      </c>
      <c r="D20" s="43">
        <v>2.1412520394452399E-2</v>
      </c>
      <c r="E20" s="43">
        <v>2.1412520394452399E-2</v>
      </c>
      <c r="F20" s="43">
        <v>2.1412520394452399E-2</v>
      </c>
    </row>
    <row r="21" spans="1:8" ht="15.75" customHeight="1" x14ac:dyDescent="0.25">
      <c r="B21" s="13" t="s">
        <v>88</v>
      </c>
      <c r="C21" s="43">
        <v>0.13633442984146171</v>
      </c>
      <c r="D21" s="43">
        <v>0.13633442984146171</v>
      </c>
      <c r="E21" s="43">
        <v>0.13633442984146171</v>
      </c>
      <c r="F21" s="43">
        <v>0.13633442984146171</v>
      </c>
    </row>
    <row r="22" spans="1:8" ht="15.75" customHeight="1" x14ac:dyDescent="0.25">
      <c r="B22" s="13" t="s">
        <v>89</v>
      </c>
      <c r="C22" s="43">
        <v>0.34787822745771269</v>
      </c>
      <c r="D22" s="43">
        <v>0.34787822745771269</v>
      </c>
      <c r="E22" s="43">
        <v>0.34787822745771269</v>
      </c>
      <c r="F22" s="43">
        <v>0.34787822745771269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4.7996967000000001E-2</v>
      </c>
    </row>
    <row r="27" spans="1:8" ht="15.75" customHeight="1" x14ac:dyDescent="0.25">
      <c r="B27" s="13" t="s">
        <v>92</v>
      </c>
      <c r="C27" s="43">
        <v>1.9231089E-2</v>
      </c>
    </row>
    <row r="28" spans="1:8" ht="15.75" customHeight="1" x14ac:dyDescent="0.25">
      <c r="B28" s="13" t="s">
        <v>93</v>
      </c>
      <c r="C28" s="43">
        <v>0.23147800700000001</v>
      </c>
    </row>
    <row r="29" spans="1:8" ht="15.75" customHeight="1" x14ac:dyDescent="0.25">
      <c r="B29" s="13" t="s">
        <v>94</v>
      </c>
      <c r="C29" s="43">
        <v>0.13894083700000001</v>
      </c>
    </row>
    <row r="30" spans="1:8" ht="15.75" customHeight="1" x14ac:dyDescent="0.25">
      <c r="B30" s="13" t="s">
        <v>95</v>
      </c>
      <c r="C30" s="43">
        <v>5.0303380000000002E-2</v>
      </c>
    </row>
    <row r="31" spans="1:8" ht="15.75" customHeight="1" x14ac:dyDescent="0.25">
      <c r="B31" s="13" t="s">
        <v>96</v>
      </c>
      <c r="C31" s="43">
        <v>7.028529E-2</v>
      </c>
    </row>
    <row r="32" spans="1:8" ht="15.75" customHeight="1" x14ac:dyDescent="0.25">
      <c r="B32" s="13" t="s">
        <v>97</v>
      </c>
      <c r="C32" s="43">
        <v>0.146633282</v>
      </c>
    </row>
    <row r="33" spans="2:3" ht="15.75" customHeight="1" x14ac:dyDescent="0.25">
      <c r="B33" s="13" t="s">
        <v>98</v>
      </c>
      <c r="C33" s="43">
        <v>0.12525921100000001</v>
      </c>
    </row>
    <row r="34" spans="2:3" ht="15.75" customHeight="1" x14ac:dyDescent="0.25">
      <c r="B34" s="13" t="s">
        <v>99</v>
      </c>
      <c r="C34" s="43">
        <v>0.169871936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0.475058054954691</v>
      </c>
      <c r="D2" s="112">
        <f>IFERROR(1-_xlfn.NORM.DIST(_xlfn.NORM.INV(SUM(D4:D5), 0, 1) + 1, 0, 1, TRUE), "")</f>
        <v>0.475058054954691</v>
      </c>
      <c r="E2" s="112">
        <f>IFERROR(1-_xlfn.NORM.DIST(_xlfn.NORM.INV(SUM(E4:E5), 0, 1) + 1, 0, 1, TRUE), "")</f>
        <v>0.43360856792538005</v>
      </c>
      <c r="F2" s="112">
        <f>IFERROR(1-_xlfn.NORM.DIST(_xlfn.NORM.INV(SUM(F4:F5), 0, 1) + 1, 0, 1, TRUE), "")</f>
        <v>0.25352656323337064</v>
      </c>
      <c r="G2" s="112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0.35067555891294439</v>
      </c>
      <c r="D3" s="112">
        <f>IFERROR(_xlfn.NORM.DIST(_xlfn.NORM.INV(SUM(D4:D5), 0, 1) + 1, 0, 1, TRUE) - SUM(D4:D5), "")</f>
        <v>0.35067555891294439</v>
      </c>
      <c r="E3" s="112">
        <f>IFERROR(_xlfn.NORM.DIST(_xlfn.NORM.INV(SUM(E4:E5), 0, 1) + 1, 0, 1, TRUE) - SUM(E4:E5), "")</f>
        <v>0.36391426034255342</v>
      </c>
      <c r="F3" s="112">
        <f>IFERROR(_xlfn.NORM.DIST(_xlfn.NORM.INV(SUM(F4:F5), 0, 1) + 1, 0, 1, TRUE) - SUM(F4:F5), "")</f>
        <v>0.3782516801061524</v>
      </c>
      <c r="G3" s="112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3">
        <v>0.10193014049492501</v>
      </c>
      <c r="D4" s="113">
        <v>0.10193014049492501</v>
      </c>
      <c r="E4" s="113">
        <v>0.12596887628672501</v>
      </c>
      <c r="F4" s="113">
        <v>0.21533782150803599</v>
      </c>
      <c r="G4" s="113">
        <v>0.23684384633384001</v>
      </c>
    </row>
    <row r="5" spans="1:15" ht="15.75" customHeight="1" x14ac:dyDescent="0.25">
      <c r="B5" s="7" t="s">
        <v>105</v>
      </c>
      <c r="C5" s="113">
        <v>7.2336245637439595E-2</v>
      </c>
      <c r="D5" s="113">
        <v>7.2336245637439595E-2</v>
      </c>
      <c r="E5" s="113">
        <v>7.6508295445341504E-2</v>
      </c>
      <c r="F5" s="113">
        <v>0.152883935152441</v>
      </c>
      <c r="G5" s="113">
        <v>0.17093407130406399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0.53956333682015789</v>
      </c>
      <c r="D8" s="112">
        <f>IFERROR(1-_xlfn.NORM.DIST(_xlfn.NORM.INV(SUM(D10:D11), 0, 1) + 1, 0, 1, TRUE), "")</f>
        <v>0.53956333682015789</v>
      </c>
      <c r="E8" s="112">
        <f>IFERROR(1-_xlfn.NORM.DIST(_xlfn.NORM.INV(SUM(E10:E11), 0, 1) + 1, 0, 1, TRUE), "")</f>
        <v>0.55371068519441824</v>
      </c>
      <c r="F8" s="112">
        <f>IFERROR(1-_xlfn.NORM.DIST(_xlfn.NORM.INV(SUM(F10:F11), 0, 1) + 1, 0, 1, TRUE), "")</f>
        <v>0.57179989067807235</v>
      </c>
      <c r="G8" s="112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0.3246253929329358</v>
      </c>
      <c r="D9" s="112">
        <f>IFERROR(_xlfn.NORM.DIST(_xlfn.NORM.INV(SUM(D10:D11), 0, 1) + 1, 0, 1, TRUE) - SUM(D10:D11), "")</f>
        <v>0.3246253929329358</v>
      </c>
      <c r="E9" s="112">
        <f>IFERROR(_xlfn.NORM.DIST(_xlfn.NORM.INV(SUM(E10:E11), 0, 1) + 1, 0, 1, TRUE) - SUM(E10:E11), "")</f>
        <v>0.31811046421017597</v>
      </c>
      <c r="F9" s="112">
        <f>IFERROR(_xlfn.NORM.DIST(_xlfn.NORM.INV(SUM(F10:F11), 0, 1) + 1, 0, 1, TRUE) - SUM(F10:F11), "")</f>
        <v>0.30939048710722616</v>
      </c>
      <c r="G9" s="112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3">
        <v>8.3412722396723607E-2</v>
      </c>
      <c r="D10" s="113">
        <v>8.3412722396723607E-2</v>
      </c>
      <c r="E10" s="113">
        <v>8.7488805103706199E-2</v>
      </c>
      <c r="F10" s="113">
        <v>8.4725683809968408E-2</v>
      </c>
      <c r="G10" s="113">
        <v>6.2665159698191295E-2</v>
      </c>
    </row>
    <row r="11" spans="1:15" ht="15.75" customHeight="1" x14ac:dyDescent="0.25">
      <c r="B11" s="7" t="s">
        <v>110</v>
      </c>
      <c r="C11" s="113">
        <v>5.2398547850182699E-2</v>
      </c>
      <c r="D11" s="113">
        <v>5.2398547850182699E-2</v>
      </c>
      <c r="E11" s="113">
        <v>4.0690045491699599E-2</v>
      </c>
      <c r="F11" s="113">
        <v>3.4083938404733102E-2</v>
      </c>
      <c r="G11" s="113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0.24620371525000001</v>
      </c>
      <c r="D14" s="115">
        <v>0.26587131715200002</v>
      </c>
      <c r="E14" s="115">
        <v>0.26587131715200002</v>
      </c>
      <c r="F14" s="115">
        <v>0.150404622889</v>
      </c>
      <c r="G14" s="115">
        <v>0.150404622889</v>
      </c>
      <c r="H14" s="116">
        <v>0.42</v>
      </c>
      <c r="I14" s="116">
        <v>0.42</v>
      </c>
      <c r="J14" s="116">
        <v>0.42</v>
      </c>
      <c r="K14" s="116">
        <v>0.42</v>
      </c>
      <c r="L14" s="116">
        <v>0.28199999999999997</v>
      </c>
      <c r="M14" s="116">
        <v>0.28199999999999997</v>
      </c>
      <c r="N14" s="116">
        <v>0.28199999999999997</v>
      </c>
      <c r="O14" s="116">
        <v>0.28199999999999997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0.14339864570649474</v>
      </c>
      <c r="D15" s="112">
        <f t="shared" si="0"/>
        <v>0.15485382409069373</v>
      </c>
      <c r="E15" s="112">
        <f t="shared" si="0"/>
        <v>0.15485382409069373</v>
      </c>
      <c r="F15" s="112">
        <f t="shared" si="0"/>
        <v>8.7601518150846255E-2</v>
      </c>
      <c r="G15" s="112">
        <f t="shared" si="0"/>
        <v>8.7601518150846255E-2</v>
      </c>
      <c r="H15" s="112">
        <f t="shared" si="0"/>
        <v>0.24462437999999997</v>
      </c>
      <c r="I15" s="112">
        <f t="shared" si="0"/>
        <v>0.24462437999999997</v>
      </c>
      <c r="J15" s="112">
        <f t="shared" si="0"/>
        <v>0.24462437999999997</v>
      </c>
      <c r="K15" s="112">
        <f t="shared" si="0"/>
        <v>0.24462437999999997</v>
      </c>
      <c r="L15" s="112">
        <f t="shared" si="0"/>
        <v>0.16424779799999997</v>
      </c>
      <c r="M15" s="112">
        <f t="shared" si="0"/>
        <v>0.16424779799999997</v>
      </c>
      <c r="N15" s="112">
        <f t="shared" si="0"/>
        <v>0.16424779799999997</v>
      </c>
      <c r="O15" s="112">
        <f t="shared" si="0"/>
        <v>0.16424779799999997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0.66450710000000002</v>
      </c>
      <c r="D2" s="113">
        <v>0.4996447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3.7980559999999997E-2</v>
      </c>
      <c r="D3" s="113">
        <v>7.3969259999999995E-2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0.22020380000000001</v>
      </c>
      <c r="D4" s="113">
        <v>0.2993806</v>
      </c>
      <c r="E4" s="113">
        <v>0.83460456132888794</v>
      </c>
      <c r="F4" s="113">
        <v>0.67471897602081299</v>
      </c>
      <c r="G4" s="113">
        <v>0</v>
      </c>
    </row>
    <row r="5" spans="1:7" x14ac:dyDescent="0.25">
      <c r="B5" s="82" t="s">
        <v>122</v>
      </c>
      <c r="C5" s="112">
        <v>7.7308479999999999E-2</v>
      </c>
      <c r="D5" s="112">
        <v>0.12700549999999999</v>
      </c>
      <c r="E5" s="112">
        <f>1-SUM(E2:E4)</f>
        <v>0.16539543867111206</v>
      </c>
      <c r="F5" s="112">
        <f>1-SUM(F2:F4)</f>
        <v>0.32528102397918701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2022-03-01T00:14:48Z</dcterms:modified>
</cp:coreProperties>
</file>