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4F65B4D-3187-4DFA-9B30-3E8C95540DEA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8" i="2" s="1"/>
  <c r="D58" i="20" l="1"/>
  <c r="A30" i="2"/>
  <c r="A40" i="2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<sst xmlns="http://schemas.openxmlformats.org/spreadsheetml/2006/main" count="2089" uniqueCount="342">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</sst>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746884.828125</v>
      </c>
    </row>
    <row r="8" spans="1:3" ht="15" customHeight="1" x14ac:dyDescent="0.25">
      <c r="B8" s="7" t="s">
        <v>8</v>
      </c>
      <c r="C8" s="37">
        <v>0.40899999999999997</v>
      </c>
    </row>
    <row r="9" spans="1:3" ht="15" customHeight="1" x14ac:dyDescent="0.25">
      <c r="B9" s="7" t="s">
        <v>9</v>
      </c>
      <c r="C9" s="38">
        <v>1</v>
      </c>
    </row>
    <row r="10" spans="1:3" ht="15" customHeight="1" x14ac:dyDescent="0.25">
      <c r="B10" s="7" t="s">
        <v>10</v>
      </c>
      <c r="C10" s="38">
        <v>0.14480130195617699</v>
      </c>
    </row>
    <row r="11" spans="1:3" ht="15" customHeight="1" x14ac:dyDescent="0.25">
      <c r="B11" s="7" t="s">
        <v>11</v>
      </c>
      <c r="C11" s="37">
        <v>0.78099999999999992</v>
      </c>
    </row>
    <row r="12" spans="1:3" ht="15" customHeight="1" x14ac:dyDescent="0.25">
      <c r="B12" s="7" t="s">
        <v>12</v>
      </c>
      <c r="C12" s="37">
        <v>0.50700000000000001</v>
      </c>
    </row>
    <row r="13" spans="1:3" ht="15" customHeight="1" x14ac:dyDescent="0.25">
      <c r="B13" s="7" t="s">
        <v>13</v>
      </c>
      <c r="C13" s="37">
        <v>0.628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0.1414</v>
      </c>
    </row>
    <row r="24" spans="1:3" ht="15" customHeight="1" x14ac:dyDescent="0.25">
      <c r="B24" s="10" t="s">
        <v>22</v>
      </c>
      <c r="C24" s="38">
        <v>0.44040000000000012</v>
      </c>
    </row>
    <row r="25" spans="1:3" ht="15" customHeight="1" x14ac:dyDescent="0.25">
      <c r="B25" s="10" t="s">
        <v>23</v>
      </c>
      <c r="C25" s="38">
        <v>0.33069999999999999</v>
      </c>
    </row>
    <row r="26" spans="1:3" ht="15" customHeight="1" x14ac:dyDescent="0.25">
      <c r="B26" s="10" t="s">
        <v>24</v>
      </c>
      <c r="C26" s="38">
        <v>8.7499999999999994E-2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0.24765214499010299</v>
      </c>
    </row>
    <row r="30" spans="1:3" ht="14.25" customHeight="1" x14ac:dyDescent="0.25">
      <c r="B30" s="16" t="s">
        <v>27</v>
      </c>
      <c r="C30" s="98">
        <v>3.6736298558651202E-2</v>
      </c>
    </row>
    <row r="31" spans="1:3" ht="14.25" customHeight="1" x14ac:dyDescent="0.25">
      <c r="B31" s="16" t="s">
        <v>28</v>
      </c>
      <c r="C31" s="98">
        <v>7.9440757172969098E-2</v>
      </c>
    </row>
    <row r="32" spans="1:3" ht="14.25" customHeight="1" x14ac:dyDescent="0.25">
      <c r="B32" s="16" t="s">
        <v>29</v>
      </c>
      <c r="C32" s="98">
        <v>0.63617079927827702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32.416897502547101</v>
      </c>
    </row>
    <row r="38" spans="1:5" ht="15" customHeight="1" x14ac:dyDescent="0.25">
      <c r="B38" s="22" t="s">
        <v>34</v>
      </c>
      <c r="C38" s="36">
        <v>62.182780398053403</v>
      </c>
      <c r="D38" s="107"/>
      <c r="E38" s="108"/>
    </row>
    <row r="39" spans="1:5" ht="15" customHeight="1" x14ac:dyDescent="0.25">
      <c r="B39" s="22" t="s">
        <v>35</v>
      </c>
      <c r="C39" s="36">
        <v>84.622621053808203</v>
      </c>
      <c r="D39" s="107"/>
      <c r="E39" s="107"/>
    </row>
    <row r="40" spans="1:5" ht="15" customHeight="1" x14ac:dyDescent="0.25">
      <c r="B40" s="22" t="s">
        <v>36</v>
      </c>
      <c r="C40" s="109">
        <v>6.61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24.184323089999999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2.23579E-2</v>
      </c>
      <c r="D45" s="107"/>
    </row>
    <row r="46" spans="1:5" ht="15.75" customHeight="1" x14ac:dyDescent="0.25">
      <c r="B46" s="22" t="s">
        <v>41</v>
      </c>
      <c r="C46" s="38">
        <v>0.1166238</v>
      </c>
      <c r="D46" s="107"/>
    </row>
    <row r="47" spans="1:5" ht="15.75" customHeight="1" x14ac:dyDescent="0.25">
      <c r="B47" s="22" t="s">
        <v>42</v>
      </c>
      <c r="C47" s="38">
        <v>0.21971209999999999</v>
      </c>
      <c r="D47" s="107"/>
      <c r="E47" s="108"/>
    </row>
    <row r="48" spans="1:5" ht="15" customHeight="1" x14ac:dyDescent="0.25">
      <c r="B48" s="22" t="s">
        <v>43</v>
      </c>
      <c r="C48" s="39">
        <v>0.64130619999999994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0.44132399999999999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0.14607059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0.67616769893064399</v>
      </c>
      <c r="C2" s="95">
        <v>0.95</v>
      </c>
      <c r="D2" s="96">
        <v>34.501397074255429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47.355822967277753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45.537074135700493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0.19737964912578659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0.20952880774398799</v>
      </c>
      <c r="C10" s="95">
        <v>0.95</v>
      </c>
      <c r="D10" s="96">
        <v>15.01507229777283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0.20952880774398799</v>
      </c>
      <c r="C11" s="95">
        <v>0.95</v>
      </c>
      <c r="D11" s="96">
        <v>15.01507229777283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0.20952880774398799</v>
      </c>
      <c r="C12" s="95">
        <v>0.95</v>
      </c>
      <c r="D12" s="96">
        <v>15.01507229777283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0.20952880774398799</v>
      </c>
      <c r="C13" s="95">
        <v>0.95</v>
      </c>
      <c r="D13" s="96">
        <v>15.01507229777283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0.20952880774398799</v>
      </c>
      <c r="C14" s="95">
        <v>0.95</v>
      </c>
      <c r="D14" s="96">
        <v>15.01507229777283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0.20952880774398799</v>
      </c>
      <c r="C15" s="95">
        <v>0.95</v>
      </c>
      <c r="D15" s="96">
        <v>15.01507229777283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0.21765422515374999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0.69226196289062503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0.62</v>
      </c>
      <c r="C18" s="95">
        <v>0.95</v>
      </c>
      <c r="D18" s="96">
        <v>1.160813804607514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1.160813804607514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0.79832420350000011</v>
      </c>
      <c r="C21" s="95">
        <v>0.95</v>
      </c>
      <c r="D21" s="96">
        <v>1.6155396039007119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25.571599410358289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4.9100556870350216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0.20179959383652701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0.16341938227497099</v>
      </c>
      <c r="C27" s="95">
        <v>0.95</v>
      </c>
      <c r="D27" s="96">
        <v>21.725060175997658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0.16973517699445101</v>
      </c>
      <c r="C29" s="95">
        <v>0.95</v>
      </c>
      <c r="D29" s="96">
        <v>59.948870706228909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1.2819039793957061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1.9946767090000001E-2</v>
      </c>
      <c r="C32" s="95">
        <v>0.95</v>
      </c>
      <c r="D32" s="96">
        <v>0.40073342145631469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0.1875018883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0.621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0.13757796289999999</v>
      </c>
      <c r="C38" s="95">
        <v>0.95</v>
      </c>
      <c r="D38" s="96">
        <v>7.1322114997143746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4.69514405590154E-2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6.3506502800000003E-2</v>
      </c>
      <c r="C3" s="121">
        <f>frac_mam_1_5months * 2.6</f>
        <v>6.3506502800000003E-2</v>
      </c>
      <c r="D3" s="121">
        <f>frac_mam_6_11months * 2.6</f>
        <v>0.14519638900000001</v>
      </c>
      <c r="E3" s="121">
        <f>frac_mam_12_23months * 2.6</f>
        <v>0.1249755338</v>
      </c>
      <c r="F3" s="121">
        <f>frac_mam_24_59months * 2.6</f>
        <v>5.6524967200000005E-2</v>
      </c>
    </row>
    <row r="4" spans="1:6" ht="15.75" customHeight="1" x14ac:dyDescent="0.25">
      <c r="A4" s="4" t="s">
        <v>205</v>
      </c>
      <c r="B4" s="121">
        <f>frac_sam_1month * 2.6</f>
        <v>1.336422464E-2</v>
      </c>
      <c r="C4" s="121">
        <f>frac_sam_1_5months * 2.6</f>
        <v>1.336422464E-2</v>
      </c>
      <c r="D4" s="121">
        <f>frac_sam_6_11months * 2.6</f>
        <v>2.0204078440000002E-2</v>
      </c>
      <c r="E4" s="121">
        <f>frac_sam_12_23months * 2.6</f>
        <v>2.6820879800000003E-2</v>
      </c>
      <c r="F4" s="121">
        <f>frac_sam_24_59months * 2.6</f>
        <v>4.7110421799999996E-3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0.40899999999999997</v>
      </c>
      <c r="E2" s="50">
        <f>food_insecure</f>
        <v>0.40899999999999997</v>
      </c>
      <c r="F2" s="50">
        <f>food_insecure</f>
        <v>0.40899999999999997</v>
      </c>
      <c r="G2" s="50">
        <f>food_insecure</f>
        <v>0.40899999999999997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0.40899999999999997</v>
      </c>
      <c r="F5" s="50">
        <f>food_insecure</f>
        <v>0.40899999999999997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0.40899999999999997</v>
      </c>
      <c r="F8" s="50">
        <f>food_insecure</f>
        <v>0.40899999999999997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0.40899999999999997</v>
      </c>
      <c r="F9" s="50">
        <f>food_insecure</f>
        <v>0.40899999999999997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0.50700000000000001</v>
      </c>
      <c r="E10" s="50">
        <f>IF(ISBLANK(comm_deliv), frac_children_health_facility,1)</f>
        <v>0.50700000000000001</v>
      </c>
      <c r="F10" s="50">
        <f>IF(ISBLANK(comm_deliv), frac_children_health_facility,1)</f>
        <v>0.50700000000000001</v>
      </c>
      <c r="G10" s="50">
        <f>IF(ISBLANK(comm_deliv), frac_children_health_facility,1)</f>
        <v>0.50700000000000001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0.40899999999999997</v>
      </c>
      <c r="I15" s="50">
        <f>food_insecure</f>
        <v>0.40899999999999997</v>
      </c>
      <c r="J15" s="50">
        <f>food_insecure</f>
        <v>0.40899999999999997</v>
      </c>
      <c r="K15" s="50">
        <f>food_insecure</f>
        <v>0.40899999999999997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0.78099999999999992</v>
      </c>
      <c r="I18" s="50">
        <f>frac_PW_health_facility</f>
        <v>0.78099999999999992</v>
      </c>
      <c r="J18" s="50">
        <f>frac_PW_health_facility</f>
        <v>0.78099999999999992</v>
      </c>
      <c r="K18" s="50">
        <f>frac_PW_health_facility</f>
        <v>0.78099999999999992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1</v>
      </c>
      <c r="I19" s="50">
        <f>frac_malaria_risk</f>
        <v>1</v>
      </c>
      <c r="J19" s="50">
        <f>frac_malaria_risk</f>
        <v>1</v>
      </c>
      <c r="K19" s="50">
        <f>frac_malaria_risk</f>
        <v>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0.628</v>
      </c>
      <c r="M24" s="50">
        <f>famplan_unmet_need</f>
        <v>0.628</v>
      </c>
      <c r="N24" s="50">
        <f>famplan_unmet_need</f>
        <v>0.628</v>
      </c>
      <c r="O24" s="50">
        <f>famplan_unmet_need</f>
        <v>0.628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0.49250037821645715</v>
      </c>
      <c r="M25" s="50">
        <f>(1-food_insecure)*(0.49)+food_insecure*(0.7)</f>
        <v>0.5758899999999999</v>
      </c>
      <c r="N25" s="50">
        <f>(1-food_insecure)*(0.49)+food_insecure*(0.7)</f>
        <v>0.5758899999999999</v>
      </c>
      <c r="O25" s="50">
        <f>(1-food_insecure)*(0.49)+food_insecure*(0.7)</f>
        <v>0.5758899999999999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0.21107159066419592</v>
      </c>
      <c r="M26" s="50">
        <f>(1-food_insecure)*(0.21)+food_insecure*(0.3)</f>
        <v>0.24680999999999997</v>
      </c>
      <c r="N26" s="50">
        <f>(1-food_insecure)*(0.21)+food_insecure*(0.3)</f>
        <v>0.24680999999999997</v>
      </c>
      <c r="O26" s="50">
        <f>(1-food_insecure)*(0.21)+food_insecure*(0.3)</f>
        <v>0.24680999999999997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0.1516267291631698</v>
      </c>
      <c r="M27" s="50">
        <f>(1-food_insecure)*(0.3)</f>
        <v>0.17729999999999999</v>
      </c>
      <c r="N27" s="50">
        <f>(1-food_insecure)*(0.3)</f>
        <v>0.17729999999999999</v>
      </c>
      <c r="O27" s="50">
        <f>(1-food_insecure)*(0.3)</f>
        <v>0.17729999999999999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0.14480130195617696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1</v>
      </c>
      <c r="D34" s="50">
        <f t="shared" si="3"/>
        <v>1</v>
      </c>
      <c r="E34" s="50">
        <f t="shared" si="3"/>
        <v>1</v>
      </c>
      <c r="F34" s="50">
        <f t="shared" si="3"/>
        <v>1</v>
      </c>
      <c r="G34" s="50">
        <f t="shared" si="3"/>
        <v>1</v>
      </c>
      <c r="H34" s="50">
        <f t="shared" si="3"/>
        <v>1</v>
      </c>
      <c r="I34" s="50">
        <f t="shared" si="3"/>
        <v>1</v>
      </c>
      <c r="J34" s="50">
        <f t="shared" si="3"/>
        <v>1</v>
      </c>
      <c r="K34" s="50">
        <f t="shared" si="3"/>
        <v>1</v>
      </c>
      <c r="L34" s="50">
        <f t="shared" si="3"/>
        <v>1</v>
      </c>
      <c r="M34" s="50">
        <f t="shared" si="3"/>
        <v>1</v>
      </c>
      <c r="N34" s="50">
        <f t="shared" si="3"/>
        <v>1</v>
      </c>
      <c r="O34" s="50">
        <f t="shared" si="3"/>
        <v>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170206.37760000001</v>
      </c>
      <c r="C2" s="110">
        <v>280000</v>
      </c>
      <c r="D2" s="110">
        <v>432000</v>
      </c>
      <c r="E2" s="110">
        <v>318000</v>
      </c>
      <c r="F2" s="110">
        <v>229000</v>
      </c>
      <c r="G2" s="111">
        <f t="shared" ref="G2:G16" si="0">C2+D2+E2+F2</f>
        <v>1259000</v>
      </c>
      <c r="H2" s="111">
        <f t="shared" ref="H2:H40" si="1">(B2 + stillbirth*B2/(1000-stillbirth))/(1-abortion)</f>
        <v>198209.91070187232</v>
      </c>
      <c r="I2" s="111">
        <f t="shared" ref="I2:I40" si="2">G2-H2</f>
        <v>1060790.0892981277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172665.00279999999</v>
      </c>
      <c r="C3" s="110">
        <v>286000</v>
      </c>
      <c r="D3" s="110">
        <v>447000</v>
      </c>
      <c r="E3" s="110">
        <v>325000</v>
      </c>
      <c r="F3" s="110">
        <v>237000</v>
      </c>
      <c r="G3" s="111">
        <f t="shared" si="0"/>
        <v>1295000</v>
      </c>
      <c r="H3" s="111">
        <f t="shared" si="1"/>
        <v>201073.04596280024</v>
      </c>
      <c r="I3" s="111">
        <f t="shared" si="2"/>
        <v>1093926.9540371997</v>
      </c>
    </row>
    <row r="4" spans="1:9" ht="15.75" customHeight="1" x14ac:dyDescent="0.25">
      <c r="A4" s="7">
        <f t="shared" si="3"/>
        <v>2023</v>
      </c>
      <c r="B4" s="42">
        <v>175099.26240000001</v>
      </c>
      <c r="C4" s="110">
        <v>292000</v>
      </c>
      <c r="D4" s="110">
        <v>463000</v>
      </c>
      <c r="E4" s="110">
        <v>332000</v>
      </c>
      <c r="F4" s="110">
        <v>244000</v>
      </c>
      <c r="G4" s="111">
        <f t="shared" si="0"/>
        <v>1331000</v>
      </c>
      <c r="H4" s="111">
        <f t="shared" si="1"/>
        <v>203907.80682631547</v>
      </c>
      <c r="I4" s="111">
        <f t="shared" si="2"/>
        <v>1127092.1931736846</v>
      </c>
    </row>
    <row r="5" spans="1:9" ht="15.75" customHeight="1" x14ac:dyDescent="0.25">
      <c r="A5" s="7">
        <f t="shared" si="3"/>
        <v>2024</v>
      </c>
      <c r="B5" s="42">
        <v>177538.6624</v>
      </c>
      <c r="C5" s="110">
        <v>298000</v>
      </c>
      <c r="D5" s="110">
        <v>480000</v>
      </c>
      <c r="E5" s="110">
        <v>340000</v>
      </c>
      <c r="F5" s="110">
        <v>252000</v>
      </c>
      <c r="G5" s="111">
        <f t="shared" si="0"/>
        <v>1370000</v>
      </c>
      <c r="H5" s="111">
        <f t="shared" si="1"/>
        <v>206748.5538240716</v>
      </c>
      <c r="I5" s="111">
        <f t="shared" si="2"/>
        <v>1163251.4461759285</v>
      </c>
    </row>
    <row r="6" spans="1:9" ht="15.75" customHeight="1" x14ac:dyDescent="0.25">
      <c r="A6" s="7">
        <f t="shared" si="3"/>
        <v>2025</v>
      </c>
      <c r="B6" s="42">
        <v>179948.99</v>
      </c>
      <c r="C6" s="110">
        <v>304000</v>
      </c>
      <c r="D6" s="110">
        <v>495000</v>
      </c>
      <c r="E6" s="110">
        <v>348000</v>
      </c>
      <c r="F6" s="110">
        <v>260000</v>
      </c>
      <c r="G6" s="111">
        <f t="shared" si="0"/>
        <v>1407000</v>
      </c>
      <c r="H6" s="111">
        <f t="shared" si="1"/>
        <v>209555.44522905181</v>
      </c>
      <c r="I6" s="111">
        <f t="shared" si="2"/>
        <v>1197444.5547709481</v>
      </c>
    </row>
    <row r="7" spans="1:9" ht="15.75" customHeight="1" x14ac:dyDescent="0.25">
      <c r="A7" s="7">
        <f t="shared" si="3"/>
        <v>2026</v>
      </c>
      <c r="B7" s="42">
        <v>182367.3542</v>
      </c>
      <c r="C7" s="110">
        <v>309000</v>
      </c>
      <c r="D7" s="110">
        <v>510000</v>
      </c>
      <c r="E7" s="110">
        <v>357000</v>
      </c>
      <c r="F7" s="110">
        <v>268000</v>
      </c>
      <c r="G7" s="111">
        <f t="shared" si="0"/>
        <v>1444000</v>
      </c>
      <c r="H7" s="111">
        <f t="shared" si="1"/>
        <v>212371.69547117321</v>
      </c>
      <c r="I7" s="111">
        <f t="shared" si="2"/>
        <v>1231628.3045288268</v>
      </c>
    </row>
    <row r="8" spans="1:9" ht="15.75" customHeight="1" x14ac:dyDescent="0.25">
      <c r="A8" s="7">
        <f t="shared" si="3"/>
        <v>2027</v>
      </c>
      <c r="B8" s="42">
        <v>184752.33960000001</v>
      </c>
      <c r="C8" s="110">
        <v>314000</v>
      </c>
      <c r="D8" s="110">
        <v>525000</v>
      </c>
      <c r="E8" s="110">
        <v>367000</v>
      </c>
      <c r="F8" s="110">
        <v>277000</v>
      </c>
      <c r="G8" s="111">
        <f t="shared" si="0"/>
        <v>1483000</v>
      </c>
      <c r="H8" s="111">
        <f t="shared" si="1"/>
        <v>215149.07520173903</v>
      </c>
      <c r="I8" s="111">
        <f t="shared" si="2"/>
        <v>1267850.9247982609</v>
      </c>
    </row>
    <row r="9" spans="1:9" ht="15.75" customHeight="1" x14ac:dyDescent="0.25">
      <c r="A9" s="7">
        <f t="shared" si="3"/>
        <v>2028</v>
      </c>
      <c r="B9" s="42">
        <v>187101.9374</v>
      </c>
      <c r="C9" s="110">
        <v>319000</v>
      </c>
      <c r="D9" s="110">
        <v>540000</v>
      </c>
      <c r="E9" s="110">
        <v>378000</v>
      </c>
      <c r="F9" s="110">
        <v>284000</v>
      </c>
      <c r="G9" s="111">
        <f t="shared" si="0"/>
        <v>1521000</v>
      </c>
      <c r="H9" s="111">
        <f t="shared" si="1"/>
        <v>217885.24511904837</v>
      </c>
      <c r="I9" s="111">
        <f t="shared" si="2"/>
        <v>1303114.7548809517</v>
      </c>
    </row>
    <row r="10" spans="1:9" ht="15.75" customHeight="1" x14ac:dyDescent="0.25">
      <c r="A10" s="7">
        <f t="shared" si="3"/>
        <v>2029</v>
      </c>
      <c r="B10" s="42">
        <v>189414.13879999999</v>
      </c>
      <c r="C10" s="110">
        <v>325000</v>
      </c>
      <c r="D10" s="110">
        <v>552000</v>
      </c>
      <c r="E10" s="110">
        <v>391000</v>
      </c>
      <c r="F10" s="110">
        <v>292000</v>
      </c>
      <c r="G10" s="111">
        <f t="shared" si="0"/>
        <v>1560000</v>
      </c>
      <c r="H10" s="111">
        <f t="shared" si="1"/>
        <v>220577.86592140037</v>
      </c>
      <c r="I10" s="111">
        <f t="shared" si="2"/>
        <v>1339422.1340785995</v>
      </c>
    </row>
    <row r="11" spans="1:9" ht="15.75" customHeight="1" x14ac:dyDescent="0.25">
      <c r="A11" s="7">
        <f t="shared" si="3"/>
        <v>2030</v>
      </c>
      <c r="B11" s="42">
        <v>191686.935</v>
      </c>
      <c r="C11" s="110">
        <v>330000</v>
      </c>
      <c r="D11" s="110">
        <v>566000</v>
      </c>
      <c r="E11" s="110">
        <v>405000</v>
      </c>
      <c r="F11" s="110">
        <v>299000</v>
      </c>
      <c r="G11" s="111">
        <f t="shared" si="0"/>
        <v>1600000</v>
      </c>
      <c r="H11" s="111">
        <f t="shared" si="1"/>
        <v>223224.59830709422</v>
      </c>
      <c r="I11" s="111">
        <f t="shared" si="2"/>
        <v>1376775.4016929057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3.7266381809530221E-3</v>
      </c>
    </row>
    <row r="4" spans="1:8" ht="15.75" customHeight="1" x14ac:dyDescent="0.25">
      <c r="B4" s="13" t="s">
        <v>69</v>
      </c>
      <c r="C4" s="43">
        <v>0.195706331436307</v>
      </c>
    </row>
    <row r="5" spans="1:8" ht="15.75" customHeight="1" x14ac:dyDescent="0.25">
      <c r="B5" s="13" t="s">
        <v>70</v>
      </c>
      <c r="C5" s="43">
        <v>6.5721135415244603E-2</v>
      </c>
    </row>
    <row r="6" spans="1:8" ht="15.75" customHeight="1" x14ac:dyDescent="0.25">
      <c r="B6" s="13" t="s">
        <v>71</v>
      </c>
      <c r="C6" s="43">
        <v>0.27883164309684211</v>
      </c>
    </row>
    <row r="7" spans="1:8" ht="15.75" customHeight="1" x14ac:dyDescent="0.25">
      <c r="B7" s="13" t="s">
        <v>72</v>
      </c>
      <c r="C7" s="43">
        <v>0.2847147321761721</v>
      </c>
    </row>
    <row r="8" spans="1:8" ht="15.75" customHeight="1" x14ac:dyDescent="0.25">
      <c r="B8" s="13" t="s">
        <v>73</v>
      </c>
      <c r="C8" s="43">
        <v>4.8816202717355522E-3</v>
      </c>
    </row>
    <row r="9" spans="1:8" ht="15.75" customHeight="1" x14ac:dyDescent="0.25">
      <c r="B9" s="13" t="s">
        <v>74</v>
      </c>
      <c r="C9" s="43">
        <v>8.9211207629896011E-2</v>
      </c>
    </row>
    <row r="10" spans="1:8" ht="15.75" customHeight="1" x14ac:dyDescent="0.25">
      <c r="B10" s="13" t="s">
        <v>75</v>
      </c>
      <c r="C10" s="43">
        <v>7.7206691792849585E-2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0.105455136899578</v>
      </c>
      <c r="D14" s="43">
        <v>0.105455136899578</v>
      </c>
      <c r="E14" s="43">
        <v>0.105455136899578</v>
      </c>
      <c r="F14" s="43">
        <v>0.105455136899578</v>
      </c>
    </row>
    <row r="15" spans="1:8" ht="15.75" customHeight="1" x14ac:dyDescent="0.25">
      <c r="B15" s="13" t="s">
        <v>82</v>
      </c>
      <c r="C15" s="43">
        <v>0.1598715239968552</v>
      </c>
      <c r="D15" s="43">
        <v>0.1598715239968552</v>
      </c>
      <c r="E15" s="43">
        <v>0.1598715239968552</v>
      </c>
      <c r="F15" s="43">
        <v>0.1598715239968552</v>
      </c>
    </row>
    <row r="16" spans="1:8" ht="15.75" customHeight="1" x14ac:dyDescent="0.25">
      <c r="B16" s="13" t="s">
        <v>83</v>
      </c>
      <c r="C16" s="43">
        <v>3.7692165382619713E-2</v>
      </c>
      <c r="D16" s="43">
        <v>3.7692165382619713E-2</v>
      </c>
      <c r="E16" s="43">
        <v>3.7692165382619713E-2</v>
      </c>
      <c r="F16" s="43">
        <v>3.7692165382619713E-2</v>
      </c>
    </row>
    <row r="17" spans="1:8" ht="15.75" customHeight="1" x14ac:dyDescent="0.25">
      <c r="B17" s="13" t="s">
        <v>84</v>
      </c>
      <c r="C17" s="43">
        <v>0.2002362364022007</v>
      </c>
      <c r="D17" s="43">
        <v>0.2002362364022007</v>
      </c>
      <c r="E17" s="43">
        <v>0.2002362364022007</v>
      </c>
      <c r="F17" s="43">
        <v>0.2002362364022007</v>
      </c>
    </row>
    <row r="18" spans="1:8" ht="15.75" customHeight="1" x14ac:dyDescent="0.25">
      <c r="B18" s="13" t="s">
        <v>85</v>
      </c>
      <c r="C18" s="43">
        <v>0.1321696713564908</v>
      </c>
      <c r="D18" s="43">
        <v>0.1321696713564908</v>
      </c>
      <c r="E18" s="43">
        <v>0.1321696713564908</v>
      </c>
      <c r="F18" s="43">
        <v>0.1321696713564908</v>
      </c>
    </row>
    <row r="19" spans="1:8" ht="15.75" customHeight="1" x14ac:dyDescent="0.25">
      <c r="B19" s="13" t="s">
        <v>86</v>
      </c>
      <c r="C19" s="43">
        <v>1.9269409783102862E-2</v>
      </c>
      <c r="D19" s="43">
        <v>1.9269409783102862E-2</v>
      </c>
      <c r="E19" s="43">
        <v>1.9269409783102862E-2</v>
      </c>
      <c r="F19" s="43">
        <v>1.9269409783102862E-2</v>
      </c>
    </row>
    <row r="20" spans="1:8" ht="15.75" customHeight="1" x14ac:dyDescent="0.25">
      <c r="B20" s="13" t="s">
        <v>87</v>
      </c>
      <c r="C20" s="43">
        <v>1.5397143387095221E-2</v>
      </c>
      <c r="D20" s="43">
        <v>1.5397143387095221E-2</v>
      </c>
      <c r="E20" s="43">
        <v>1.5397143387095221E-2</v>
      </c>
      <c r="F20" s="43">
        <v>1.5397143387095221E-2</v>
      </c>
    </row>
    <row r="21" spans="1:8" ht="15.75" customHeight="1" x14ac:dyDescent="0.25">
      <c r="B21" s="13" t="s">
        <v>88</v>
      </c>
      <c r="C21" s="43">
        <v>8.3373083921782151E-2</v>
      </c>
      <c r="D21" s="43">
        <v>8.3373083921782151E-2</v>
      </c>
      <c r="E21" s="43">
        <v>8.3373083921782151E-2</v>
      </c>
      <c r="F21" s="43">
        <v>8.3373083921782151E-2</v>
      </c>
    </row>
    <row r="22" spans="1:8" ht="15.75" customHeight="1" x14ac:dyDescent="0.25">
      <c r="B22" s="13" t="s">
        <v>89</v>
      </c>
      <c r="C22" s="43">
        <v>0.2465356288702753</v>
      </c>
      <c r="D22" s="43">
        <v>0.2465356288702753</v>
      </c>
      <c r="E22" s="43">
        <v>0.2465356288702753</v>
      </c>
      <c r="F22" s="43">
        <v>0.2465356288702753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8.7635818000000004E-2</v>
      </c>
    </row>
    <row r="27" spans="1:8" ht="15.75" customHeight="1" x14ac:dyDescent="0.25">
      <c r="B27" s="13" t="s">
        <v>92</v>
      </c>
      <c r="C27" s="43">
        <v>8.6621349999999996E-3</v>
      </c>
    </row>
    <row r="28" spans="1:8" ht="15.75" customHeight="1" x14ac:dyDescent="0.25">
      <c r="B28" s="13" t="s">
        <v>93</v>
      </c>
      <c r="C28" s="43">
        <v>0.15441808500000001</v>
      </c>
    </row>
    <row r="29" spans="1:8" ht="15.75" customHeight="1" x14ac:dyDescent="0.25">
      <c r="B29" s="13" t="s">
        <v>94</v>
      </c>
      <c r="C29" s="43">
        <v>0.167759189</v>
      </c>
    </row>
    <row r="30" spans="1:8" ht="15.75" customHeight="1" x14ac:dyDescent="0.25">
      <c r="B30" s="13" t="s">
        <v>95</v>
      </c>
      <c r="C30" s="43">
        <v>0.10583751800000001</v>
      </c>
    </row>
    <row r="31" spans="1:8" ht="15.75" customHeight="1" x14ac:dyDescent="0.25">
      <c r="B31" s="13" t="s">
        <v>96</v>
      </c>
      <c r="C31" s="43">
        <v>0.109709026</v>
      </c>
    </row>
    <row r="32" spans="1:8" ht="15.75" customHeight="1" x14ac:dyDescent="0.25">
      <c r="B32" s="13" t="s">
        <v>97</v>
      </c>
      <c r="C32" s="43">
        <v>1.8596574000000001E-2</v>
      </c>
    </row>
    <row r="33" spans="2:3" ht="15.75" customHeight="1" x14ac:dyDescent="0.25">
      <c r="B33" s="13" t="s">
        <v>98</v>
      </c>
      <c r="C33" s="43">
        <v>8.3747772999999998E-2</v>
      </c>
    </row>
    <row r="34" spans="2:3" ht="15.75" customHeight="1" x14ac:dyDescent="0.25">
      <c r="B34" s="13" t="s">
        <v>99</v>
      </c>
      <c r="C34" s="43">
        <v>0.26363388300000001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0.42176259196145005</v>
      </c>
      <c r="D2" s="112">
        <f>IFERROR(1-_xlfn.NORM.DIST(_xlfn.NORM.INV(SUM(D4:D5), 0, 1) + 1, 0, 1, TRUE), "")</f>
        <v>0.42176259196145005</v>
      </c>
      <c r="E2" s="112">
        <f>IFERROR(1-_xlfn.NORM.DIST(_xlfn.NORM.INV(SUM(E4:E5), 0, 1) + 1, 0, 1, TRUE), "")</f>
        <v>0.47769671740403652</v>
      </c>
      <c r="F2" s="112">
        <f>IFERROR(1-_xlfn.NORM.DIST(_xlfn.NORM.INV(SUM(F4:F5), 0, 1) + 1, 0, 1, TRUE), "")</f>
        <v>0.3219406135117121</v>
      </c>
      <c r="G2" s="112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0.36713836003854994</v>
      </c>
      <c r="D3" s="112">
        <f>IFERROR(_xlfn.NORM.DIST(_xlfn.NORM.INV(SUM(D4:D5), 0, 1) + 1, 0, 1, TRUE) - SUM(D4:D5), "")</f>
        <v>0.36713836003854994</v>
      </c>
      <c r="E3" s="112">
        <f>IFERROR(_xlfn.NORM.DIST(_xlfn.NORM.INV(SUM(E4:E5), 0, 1) + 1, 0, 1, TRUE) - SUM(E4:E5), "")</f>
        <v>0.34973501659596351</v>
      </c>
      <c r="F3" s="112">
        <f>IFERROR(_xlfn.NORM.DIST(_xlfn.NORM.INV(SUM(F4:F5), 0, 1) + 1, 0, 1, TRUE) - SUM(F4:F5), "")</f>
        <v>0.38267453248828792</v>
      </c>
      <c r="G3" s="112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113">
        <v>0.17876478000000001</v>
      </c>
      <c r="D4" s="113">
        <v>0.17876478000000001</v>
      </c>
      <c r="E4" s="113">
        <v>0.1215649</v>
      </c>
      <c r="F4" s="113">
        <v>0.21801988999999999</v>
      </c>
      <c r="G4" s="113">
        <v>0.21965978999999999</v>
      </c>
    </row>
    <row r="5" spans="1:15" ht="15.75" customHeight="1" x14ac:dyDescent="0.25">
      <c r="B5" s="7" t="s">
        <v>105</v>
      </c>
      <c r="C5" s="113">
        <v>3.2334267999999999E-2</v>
      </c>
      <c r="D5" s="113">
        <v>3.2334267999999999E-2</v>
      </c>
      <c r="E5" s="113">
        <v>5.1003366000000001E-2</v>
      </c>
      <c r="F5" s="113">
        <v>7.7364963999999994E-2</v>
      </c>
      <c r="G5" s="113">
        <v>0.11319278000000001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0.81251859065326515</v>
      </c>
      <c r="D8" s="112">
        <f>IFERROR(1-_xlfn.NORM.DIST(_xlfn.NORM.INV(SUM(D10:D11), 0, 1) + 1, 0, 1, TRUE), "")</f>
        <v>0.81251859065326515</v>
      </c>
      <c r="E8" s="112">
        <f>IFERROR(1-_xlfn.NORM.DIST(_xlfn.NORM.INV(SUM(E10:E11), 0, 1) + 1, 0, 1, TRUE), "")</f>
        <v>0.70024738265545183</v>
      </c>
      <c r="F8" s="112">
        <f>IFERROR(1-_xlfn.NORM.DIST(_xlfn.NORM.INV(SUM(F10:F11), 0, 1) + 1, 0, 1, TRUE), "")</f>
        <v>0.71514936229529336</v>
      </c>
      <c r="G8" s="112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0.15791574494673483</v>
      </c>
      <c r="D9" s="112">
        <f>IFERROR(_xlfn.NORM.DIST(_xlfn.NORM.INV(SUM(D10:D11), 0, 1) + 1, 0, 1, TRUE) - SUM(D10:D11), "")</f>
        <v>0.15791574494673483</v>
      </c>
      <c r="E9" s="112">
        <f>IFERROR(_xlfn.NORM.DIST(_xlfn.NORM.INV(SUM(E10:E11), 0, 1) + 1, 0, 1, TRUE) - SUM(E10:E11), "")</f>
        <v>0.23613705294454823</v>
      </c>
      <c r="F9" s="112">
        <f>IFERROR(_xlfn.NORM.DIST(_xlfn.NORM.INV(SUM(F10:F11), 0, 1) + 1, 0, 1, TRUE) - SUM(F10:F11), "")</f>
        <v>0.22646740170470664</v>
      </c>
      <c r="G9" s="112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113">
        <v>2.4425578E-2</v>
      </c>
      <c r="D10" s="113">
        <v>2.4425578E-2</v>
      </c>
      <c r="E10" s="113">
        <v>5.5844764999999998E-2</v>
      </c>
      <c r="F10" s="113">
        <v>4.8067512999999999E-2</v>
      </c>
      <c r="G10" s="113">
        <v>2.1740372000000001E-2</v>
      </c>
    </row>
    <row r="11" spans="1:15" ht="15.75" customHeight="1" x14ac:dyDescent="0.25">
      <c r="B11" s="7" t="s">
        <v>110</v>
      </c>
      <c r="C11" s="113">
        <v>5.1400863999999996E-3</v>
      </c>
      <c r="D11" s="113">
        <v>5.1400863999999996E-3</v>
      </c>
      <c r="E11" s="113">
        <v>7.7707994000000002E-3</v>
      </c>
      <c r="F11" s="113">
        <v>1.0315723000000001E-2</v>
      </c>
      <c r="G11" s="113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0.82655271499999994</v>
      </c>
      <c r="D14" s="115">
        <v>0.80329964035300006</v>
      </c>
      <c r="E14" s="115">
        <v>0.80329964035300006</v>
      </c>
      <c r="F14" s="115">
        <v>0.753420550957</v>
      </c>
      <c r="G14" s="115">
        <v>0.753420550957</v>
      </c>
      <c r="H14" s="116">
        <v>0.377</v>
      </c>
      <c r="I14" s="116">
        <v>0.377</v>
      </c>
      <c r="J14" s="116">
        <v>0.377</v>
      </c>
      <c r="K14" s="116">
        <v>0.377</v>
      </c>
      <c r="L14" s="116">
        <v>0.34399999999999997</v>
      </c>
      <c r="M14" s="116">
        <v>0.34399999999999997</v>
      </c>
      <c r="N14" s="116">
        <v>0.34399999999999997</v>
      </c>
      <c r="O14" s="116">
        <v>0.34399999999999997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0.36477755039465998</v>
      </c>
      <c r="D15" s="112">
        <f t="shared" si="0"/>
        <v>0.35451541047914742</v>
      </c>
      <c r="E15" s="112">
        <f t="shared" si="0"/>
        <v>0.35451541047914742</v>
      </c>
      <c r="F15" s="112">
        <f t="shared" si="0"/>
        <v>0.33250257123054705</v>
      </c>
      <c r="G15" s="112">
        <f t="shared" si="0"/>
        <v>0.33250257123054705</v>
      </c>
      <c r="H15" s="112">
        <f t="shared" si="0"/>
        <v>0.166379148</v>
      </c>
      <c r="I15" s="112">
        <f t="shared" si="0"/>
        <v>0.166379148</v>
      </c>
      <c r="J15" s="112">
        <f t="shared" si="0"/>
        <v>0.166379148</v>
      </c>
      <c r="K15" s="112">
        <f t="shared" si="0"/>
        <v>0.166379148</v>
      </c>
      <c r="L15" s="112">
        <f t="shared" si="0"/>
        <v>0.15181545599999999</v>
      </c>
      <c r="M15" s="112">
        <f t="shared" si="0"/>
        <v>0.15181545599999999</v>
      </c>
      <c r="N15" s="112">
        <f t="shared" si="0"/>
        <v>0.15181545599999999</v>
      </c>
      <c r="O15" s="112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0.72640953060000002</v>
      </c>
      <c r="D2" s="113">
        <v>0.51254100999999996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0.19447386</v>
      </c>
      <c r="D3" s="113">
        <v>0.24950232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5.7415872E-2</v>
      </c>
      <c r="D4" s="113">
        <v>0.17059015</v>
      </c>
      <c r="E4" s="113">
        <v>0.96707671880722001</v>
      </c>
      <c r="F4" s="113">
        <v>0.69461715221404996</v>
      </c>
      <c r="G4" s="113">
        <v>0</v>
      </c>
    </row>
    <row r="5" spans="1:7" x14ac:dyDescent="0.25">
      <c r="B5" s="82" t="s">
        <v>122</v>
      </c>
      <c r="C5" s="112">
        <v>2.1700742240000001E-2</v>
      </c>
      <c r="D5" s="112">
        <v>6.7366519E-2</v>
      </c>
      <c r="E5" s="112">
        <f>1-SUM(E2:E4)</f>
        <v>3.2923281192779985E-2</v>
      </c>
      <c r="F5" s="112">
        <f>1-SUM(F2:F4)</f>
        <v>0.30538284778595004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2022-03-01T00:15:02Z</dcterms:modified>
</cp:coreProperties>
</file>