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7975349-ECE3-41C1-A139-9181B2B6876E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<sst xmlns="http://schemas.openxmlformats.org/spreadsheetml/2006/main" count="2089" uniqueCount="342">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</sst>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25245.459716796911</v>
      </c>
    </row>
    <row r="8" spans="1:3" ht="15" customHeight="1" x14ac:dyDescent="0.25">
      <c r="B8" s="7" t="s">
        <v>8</v>
      </c>
      <c r="C8" s="37">
        <v>1.0999999999999999E-2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0.81079986572265594</v>
      </c>
    </row>
    <row r="11" spans="1:3" ht="15" customHeight="1" x14ac:dyDescent="0.25">
      <c r="B11" s="7" t="s">
        <v>11</v>
      </c>
      <c r="C11" s="37">
        <v>0.62</v>
      </c>
    </row>
    <row r="12" spans="1:3" ht="15" customHeight="1" x14ac:dyDescent="0.25">
      <c r="B12" s="7" t="s">
        <v>12</v>
      </c>
      <c r="C12" s="37">
        <v>0.77800000000000002</v>
      </c>
    </row>
    <row r="13" spans="1:3" ht="15" customHeight="1" x14ac:dyDescent="0.25">
      <c r="B13" s="7" t="s">
        <v>13</v>
      </c>
      <c r="C13" s="37">
        <v>0.60599999999999998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3.4700000000000002E-2</v>
      </c>
    </row>
    <row r="24" spans="1:3" ht="15" customHeight="1" x14ac:dyDescent="0.25">
      <c r="B24" s="10" t="s">
        <v>22</v>
      </c>
      <c r="C24" s="38">
        <v>0.47039999999999998</v>
      </c>
    </row>
    <row r="25" spans="1:3" ht="15" customHeight="1" x14ac:dyDescent="0.25">
      <c r="B25" s="10" t="s">
        <v>23</v>
      </c>
      <c r="C25" s="38">
        <v>0.44009999999999999</v>
      </c>
    </row>
    <row r="26" spans="1:3" ht="15" customHeight="1" x14ac:dyDescent="0.25">
      <c r="B26" s="10" t="s">
        <v>24</v>
      </c>
      <c r="C26" s="38">
        <v>5.4799999999999988E-2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0.29181609532021502</v>
      </c>
    </row>
    <row r="30" spans="1:3" ht="14.25" customHeight="1" x14ac:dyDescent="0.25">
      <c r="B30" s="16" t="s">
        <v>27</v>
      </c>
      <c r="C30" s="98">
        <v>5.8372304444056097E-2</v>
      </c>
    </row>
    <row r="31" spans="1:3" ht="14.25" customHeight="1" x14ac:dyDescent="0.25">
      <c r="B31" s="16" t="s">
        <v>28</v>
      </c>
      <c r="C31" s="98">
        <v>0.119823270172546</v>
      </c>
    </row>
    <row r="32" spans="1:3" ht="14.25" customHeight="1" x14ac:dyDescent="0.25">
      <c r="B32" s="16" t="s">
        <v>29</v>
      </c>
      <c r="C32" s="98">
        <v>0.52998833006318302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8.2189807963599897</v>
      </c>
    </row>
    <row r="38" spans="1:5" ht="15" customHeight="1" x14ac:dyDescent="0.25">
      <c r="B38" s="22" t="s">
        <v>34</v>
      </c>
      <c r="C38" s="36">
        <v>12.918344055068999</v>
      </c>
      <c r="D38" s="107"/>
      <c r="E38" s="108"/>
    </row>
    <row r="39" spans="1:5" ht="15" customHeight="1" x14ac:dyDescent="0.25">
      <c r="B39" s="22" t="s">
        <v>35</v>
      </c>
      <c r="C39" s="36">
        <v>15.0113436667613</v>
      </c>
      <c r="D39" s="107"/>
      <c r="E39" s="107"/>
    </row>
    <row r="40" spans="1:5" ht="15" customHeight="1" x14ac:dyDescent="0.25">
      <c r="B40" s="22" t="s">
        <v>36</v>
      </c>
      <c r="C40" s="109">
        <v>0.43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8.7540649100000003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9.9094000000000005E-3</v>
      </c>
      <c r="D45" s="107"/>
    </row>
    <row r="46" spans="1:5" ht="15.75" customHeight="1" x14ac:dyDescent="0.25">
      <c r="B46" s="22" t="s">
        <v>41</v>
      </c>
      <c r="C46" s="38">
        <v>4.476281E-2</v>
      </c>
      <c r="D46" s="107"/>
    </row>
    <row r="47" spans="1:5" ht="15.75" customHeight="1" x14ac:dyDescent="0.25">
      <c r="B47" s="22" t="s">
        <v>42</v>
      </c>
      <c r="C47" s="38">
        <v>2.4600799999999999E-2</v>
      </c>
      <c r="D47" s="107"/>
      <c r="E47" s="108"/>
    </row>
    <row r="48" spans="1:5" ht="15" customHeight="1" x14ac:dyDescent="0.25">
      <c r="B48" s="22" t="s">
        <v>43</v>
      </c>
      <c r="C48" s="39">
        <v>0.92072699000000002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0.57259000000000004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0.45269825800000002</v>
      </c>
      <c r="C2" s="95">
        <v>0.95</v>
      </c>
      <c r="D2" s="96">
        <v>57.302229105544832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39.863831220809203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403.00131444088152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1.0977307885533421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0.14028077119999999</v>
      </c>
      <c r="C10" s="95">
        <v>0.95</v>
      </c>
      <c r="D10" s="96">
        <v>12.99613066460511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0.14028077119999999</v>
      </c>
      <c r="C11" s="95">
        <v>0.95</v>
      </c>
      <c r="D11" s="96">
        <v>12.99613066460511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0.14028077119999999</v>
      </c>
      <c r="C12" s="95">
        <v>0.95</v>
      </c>
      <c r="D12" s="96">
        <v>12.99613066460511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0.14028077119999999</v>
      </c>
      <c r="C13" s="95">
        <v>0.95</v>
      </c>
      <c r="D13" s="96">
        <v>12.99613066460511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0.14028077119999999</v>
      </c>
      <c r="C14" s="95">
        <v>0.95</v>
      </c>
      <c r="D14" s="96">
        <v>12.99613066460511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0.14028077119999999</v>
      </c>
      <c r="C15" s="95">
        <v>0.95</v>
      </c>
      <c r="D15" s="96">
        <v>12.99613066460511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0.70289646450045573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9.2940558205318631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9.2940558205318631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0.80500000000000005</v>
      </c>
      <c r="C21" s="95">
        <v>0.95</v>
      </c>
      <c r="D21" s="96">
        <v>17.806239734868129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22.41875682582225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4.2693071752319298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0.20348709500000001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0.1094102392</v>
      </c>
      <c r="C27" s="95">
        <v>0.95</v>
      </c>
      <c r="D27" s="96">
        <v>18.370182834175559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0.98167939343542798</v>
      </c>
      <c r="C29" s="95">
        <v>0.95</v>
      </c>
      <c r="D29" s="96">
        <v>111.9883457710268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1.255919796850113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1.507574989137179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0.38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5.6275122920448464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0.84902417675194297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0.21687307823148139</v>
      </c>
      <c r="C3" s="121">
        <f>frac_mam_1_5months * 2.6</f>
        <v>0.21687307823148139</v>
      </c>
      <c r="D3" s="121">
        <f>frac_mam_6_11months * 2.6</f>
        <v>0.22747089326963613</v>
      </c>
      <c r="E3" s="121">
        <f>frac_mam_12_23months * 2.6</f>
        <v>0.22028677790591786</v>
      </c>
      <c r="F3" s="121">
        <f>frac_mam_24_59months * 2.6</f>
        <v>0.16292941521529739</v>
      </c>
    </row>
    <row r="4" spans="1:6" ht="15.75" customHeight="1" x14ac:dyDescent="0.25">
      <c r="A4" s="4" t="s">
        <v>205</v>
      </c>
      <c r="B4" s="121">
        <f>frac_sam_1month * 2.6</f>
        <v>0.13623622441047503</v>
      </c>
      <c r="C4" s="121">
        <f>frac_sam_1_5months * 2.6</f>
        <v>0.13623622441047503</v>
      </c>
      <c r="D4" s="121">
        <f>frac_sam_6_11months * 2.6</f>
        <v>0.10579411827841896</v>
      </c>
      <c r="E4" s="121">
        <f>frac_sam_12_23months * 2.6</f>
        <v>8.8618239852306074E-2</v>
      </c>
      <c r="F4" s="1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1.0999999999999999E-2</v>
      </c>
      <c r="E2" s="50">
        <f>food_insecure</f>
        <v>1.0999999999999999E-2</v>
      </c>
      <c r="F2" s="50">
        <f>food_insecure</f>
        <v>1.0999999999999999E-2</v>
      </c>
      <c r="G2" s="50">
        <f>food_insecure</f>
        <v>1.0999999999999999E-2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1.0999999999999999E-2</v>
      </c>
      <c r="F5" s="50">
        <f>food_insecure</f>
        <v>1.0999999999999999E-2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1.0999999999999999E-2</v>
      </c>
      <c r="F8" s="50">
        <f>food_insecure</f>
        <v>1.0999999999999999E-2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1.0999999999999999E-2</v>
      </c>
      <c r="F9" s="50">
        <f>food_insecure</f>
        <v>1.0999999999999999E-2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0.77800000000000002</v>
      </c>
      <c r="E10" s="50">
        <f>IF(ISBLANK(comm_deliv), frac_children_health_facility,1)</f>
        <v>0.77800000000000002</v>
      </c>
      <c r="F10" s="50">
        <f>IF(ISBLANK(comm_deliv), frac_children_health_facility,1)</f>
        <v>0.77800000000000002</v>
      </c>
      <c r="G10" s="50">
        <f>IF(ISBLANK(comm_deliv), frac_children_health_facility,1)</f>
        <v>0.77800000000000002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1.0999999999999999E-2</v>
      </c>
      <c r="I15" s="50">
        <f>food_insecure</f>
        <v>1.0999999999999999E-2</v>
      </c>
      <c r="J15" s="50">
        <f>food_insecure</f>
        <v>1.0999999999999999E-2</v>
      </c>
      <c r="K15" s="50">
        <f>food_insecure</f>
        <v>1.0999999999999999E-2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0.62</v>
      </c>
      <c r="I18" s="50">
        <f>frac_PW_health_facility</f>
        <v>0.62</v>
      </c>
      <c r="J18" s="50">
        <f>frac_PW_health_facility</f>
        <v>0.62</v>
      </c>
      <c r="K18" s="50">
        <f>frac_PW_health_facility</f>
        <v>0.62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0.60599999999999998</v>
      </c>
      <c r="M24" s="50">
        <f>famplan_unmet_need</f>
        <v>0.60599999999999998</v>
      </c>
      <c r="N24" s="50">
        <f>famplan_unmet_need</f>
        <v>0.60599999999999998</v>
      </c>
      <c r="O24" s="50">
        <f>famplan_unmet_need</f>
        <v>0.60599999999999998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9.3145118106079255E-2</v>
      </c>
      <c r="M25" s="50">
        <f>(1-food_insecure)*(0.49)+food_insecure*(0.7)</f>
        <v>0.49230999999999997</v>
      </c>
      <c r="N25" s="50">
        <f>(1-food_insecure)*(0.49)+food_insecure*(0.7)</f>
        <v>0.49230999999999997</v>
      </c>
      <c r="O25" s="50">
        <f>(1-food_insecure)*(0.49)+food_insecure*(0.7)</f>
        <v>0.49230999999999997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3.9919336331176822E-2</v>
      </c>
      <c r="M26" s="50">
        <f>(1-food_insecure)*(0.21)+food_insecure*(0.3)</f>
        <v>0.21098999999999998</v>
      </c>
      <c r="N26" s="50">
        <f>(1-food_insecure)*(0.21)+food_insecure*(0.3)</f>
        <v>0.21098999999999998</v>
      </c>
      <c r="O26" s="50">
        <f>(1-food_insecure)*(0.21)+food_insecure*(0.3)</f>
        <v>0.21098999999999998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5.6135679840087972E-2</v>
      </c>
      <c r="M27" s="50">
        <f>(1-food_insecure)*(0.3)</f>
        <v>0.29669999999999996</v>
      </c>
      <c r="N27" s="50">
        <f>(1-food_insecure)*(0.3)</f>
        <v>0.29669999999999996</v>
      </c>
      <c r="O27" s="50">
        <f>(1-food_insecure)*(0.3)</f>
        <v>0.29669999999999996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0.81079986572265594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4700.9477999999999</v>
      </c>
      <c r="C2" s="110">
        <v>10000</v>
      </c>
      <c r="D2" s="110">
        <v>15600</v>
      </c>
      <c r="E2" s="110">
        <v>13500</v>
      </c>
      <c r="F2" s="110">
        <v>10200</v>
      </c>
      <c r="G2" s="111">
        <f t="shared" ref="G2:G16" si="0">C2+D2+E2+F2</f>
        <v>49300</v>
      </c>
      <c r="H2" s="111">
        <f t="shared" ref="H2:H40" si="1">(B2 + stillbirth*B2/(1000-stillbirth))/(1-abortion)</f>
        <v>5389.163221010951</v>
      </c>
      <c r="I2" s="111">
        <f t="shared" ref="I2:I40" si="2">G2-H2</f>
        <v>43910.836778989047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4726.1647999999996</v>
      </c>
      <c r="C3" s="110">
        <v>11000</v>
      </c>
      <c r="D3" s="110">
        <v>15800</v>
      </c>
      <c r="E3" s="110">
        <v>13900</v>
      </c>
      <c r="F3" s="110">
        <v>10400</v>
      </c>
      <c r="G3" s="111">
        <f t="shared" si="0"/>
        <v>51100</v>
      </c>
      <c r="H3" s="111">
        <f t="shared" si="1"/>
        <v>5418.0719719109775</v>
      </c>
      <c r="I3" s="111">
        <f t="shared" si="2"/>
        <v>45681.928028089023</v>
      </c>
    </row>
    <row r="4" spans="1:9" ht="15.75" customHeight="1" x14ac:dyDescent="0.25">
      <c r="A4" s="7">
        <f t="shared" si="3"/>
        <v>2023</v>
      </c>
      <c r="B4" s="42">
        <v>4727.7815999999993</v>
      </c>
      <c r="C4" s="110">
        <v>11000</v>
      </c>
      <c r="D4" s="110">
        <v>16000</v>
      </c>
      <c r="E4" s="110">
        <v>14200</v>
      </c>
      <c r="F4" s="110">
        <v>10600</v>
      </c>
      <c r="G4" s="111">
        <f t="shared" si="0"/>
        <v>51800</v>
      </c>
      <c r="H4" s="111">
        <f t="shared" si="1"/>
        <v>5419.9254702833123</v>
      </c>
      <c r="I4" s="111">
        <f t="shared" si="2"/>
        <v>46380.074529716687</v>
      </c>
    </row>
    <row r="5" spans="1:9" ht="15.75" customHeight="1" x14ac:dyDescent="0.25">
      <c r="A5" s="7">
        <f t="shared" si="3"/>
        <v>2024</v>
      </c>
      <c r="B5" s="42">
        <v>4729.1859999999988</v>
      </c>
      <c r="C5" s="110">
        <v>11000</v>
      </c>
      <c r="D5" s="110">
        <v>16200</v>
      </c>
      <c r="E5" s="110">
        <v>14500</v>
      </c>
      <c r="F5" s="110">
        <v>10900</v>
      </c>
      <c r="G5" s="111">
        <f t="shared" si="0"/>
        <v>52600</v>
      </c>
      <c r="H5" s="111">
        <f t="shared" si="1"/>
        <v>5421.5354734464154</v>
      </c>
      <c r="I5" s="111">
        <f t="shared" si="2"/>
        <v>47178.464526553587</v>
      </c>
    </row>
    <row r="6" spans="1:9" ht="15.75" customHeight="1" x14ac:dyDescent="0.25">
      <c r="A6" s="7">
        <f t="shared" si="3"/>
        <v>2025</v>
      </c>
      <c r="B6" s="42">
        <v>4730.3779999999997</v>
      </c>
      <c r="C6" s="110">
        <v>11000</v>
      </c>
      <c r="D6" s="110">
        <v>16400</v>
      </c>
      <c r="E6" s="110">
        <v>14900</v>
      </c>
      <c r="F6" s="110">
        <v>11100</v>
      </c>
      <c r="G6" s="111">
        <f t="shared" si="0"/>
        <v>53400</v>
      </c>
      <c r="H6" s="111">
        <f t="shared" si="1"/>
        <v>5422.9019814002913</v>
      </c>
      <c r="I6" s="111">
        <f t="shared" si="2"/>
        <v>47977.09801859971</v>
      </c>
    </row>
    <row r="7" spans="1:9" ht="15.75" customHeight="1" x14ac:dyDescent="0.25">
      <c r="A7" s="7">
        <f t="shared" si="3"/>
        <v>2026</v>
      </c>
      <c r="B7" s="42">
        <v>4751.1882000000014</v>
      </c>
      <c r="C7" s="110">
        <v>11000</v>
      </c>
      <c r="D7" s="110">
        <v>16700</v>
      </c>
      <c r="E7" s="110">
        <v>15100</v>
      </c>
      <c r="F7" s="110">
        <v>11400</v>
      </c>
      <c r="G7" s="111">
        <f t="shared" si="0"/>
        <v>54200</v>
      </c>
      <c r="H7" s="111">
        <f t="shared" si="1"/>
        <v>5446.7587799084322</v>
      </c>
      <c r="I7" s="111">
        <f t="shared" si="2"/>
        <v>48753.241220091571</v>
      </c>
    </row>
    <row r="8" spans="1:9" ht="15.75" customHeight="1" x14ac:dyDescent="0.25">
      <c r="A8" s="7">
        <f t="shared" si="3"/>
        <v>2027</v>
      </c>
      <c r="B8" s="42">
        <v>4771.9775999999993</v>
      </c>
      <c r="C8" s="110">
        <v>11000</v>
      </c>
      <c r="D8" s="110">
        <v>17000</v>
      </c>
      <c r="E8" s="110">
        <v>15300</v>
      </c>
      <c r="F8" s="110">
        <v>11500</v>
      </c>
      <c r="G8" s="111">
        <f t="shared" si="0"/>
        <v>54800</v>
      </c>
      <c r="H8" s="111">
        <f t="shared" si="1"/>
        <v>5470.5917333113339</v>
      </c>
      <c r="I8" s="111">
        <f t="shared" si="2"/>
        <v>49329.408266688668</v>
      </c>
    </row>
    <row r="9" spans="1:9" ht="15.75" customHeight="1" x14ac:dyDescent="0.25">
      <c r="A9" s="7">
        <f t="shared" si="3"/>
        <v>2028</v>
      </c>
      <c r="B9" s="42">
        <v>4792.7461999999996</v>
      </c>
      <c r="C9" s="110">
        <v>11000</v>
      </c>
      <c r="D9" s="110">
        <v>17400</v>
      </c>
      <c r="E9" s="110">
        <v>15500</v>
      </c>
      <c r="F9" s="110">
        <v>11800</v>
      </c>
      <c r="G9" s="111">
        <f t="shared" si="0"/>
        <v>55700</v>
      </c>
      <c r="H9" s="111">
        <f t="shared" si="1"/>
        <v>5494.4008416090037</v>
      </c>
      <c r="I9" s="111">
        <f t="shared" si="2"/>
        <v>50205.599158390993</v>
      </c>
    </row>
    <row r="10" spans="1:9" ht="15.75" customHeight="1" x14ac:dyDescent="0.25">
      <c r="A10" s="7">
        <f t="shared" si="3"/>
        <v>2029</v>
      </c>
      <c r="B10" s="42">
        <v>4836.4153999999999</v>
      </c>
      <c r="C10" s="110">
        <v>11000</v>
      </c>
      <c r="D10" s="110">
        <v>17600</v>
      </c>
      <c r="E10" s="110">
        <v>15700</v>
      </c>
      <c r="F10" s="110">
        <v>12000</v>
      </c>
      <c r="G10" s="111">
        <f t="shared" si="0"/>
        <v>56300</v>
      </c>
      <c r="H10" s="111">
        <f t="shared" si="1"/>
        <v>5544.4631814909681</v>
      </c>
      <c r="I10" s="111">
        <f t="shared" si="2"/>
        <v>50755.536818509034</v>
      </c>
    </row>
    <row r="11" spans="1:9" ht="15.75" customHeight="1" x14ac:dyDescent="0.25">
      <c r="A11" s="7">
        <f t="shared" si="3"/>
        <v>2030</v>
      </c>
      <c r="B11" s="42">
        <v>4857.1319999999996</v>
      </c>
      <c r="C11" s="110">
        <v>11000</v>
      </c>
      <c r="D11" s="110">
        <v>17800</v>
      </c>
      <c r="E11" s="110">
        <v>16100</v>
      </c>
      <c r="F11" s="110">
        <v>12200</v>
      </c>
      <c r="G11" s="111">
        <f t="shared" si="0"/>
        <v>57100</v>
      </c>
      <c r="H11" s="111">
        <f t="shared" si="1"/>
        <v>5568.2126770255472</v>
      </c>
      <c r="I11" s="111">
        <f t="shared" si="2"/>
        <v>51531.787322974451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0.1099098311207016</v>
      </c>
    </row>
    <row r="5" spans="1:8" ht="15.75" customHeight="1" x14ac:dyDescent="0.25">
      <c r="B5" s="13" t="s">
        <v>70</v>
      </c>
      <c r="C5" s="43">
        <v>5.0164789484858682E-2</v>
      </c>
    </row>
    <row r="6" spans="1:8" ht="15.75" customHeight="1" x14ac:dyDescent="0.25">
      <c r="B6" s="13" t="s">
        <v>71</v>
      </c>
      <c r="C6" s="43">
        <v>0.11449268097059249</v>
      </c>
    </row>
    <row r="7" spans="1:8" ht="15.75" customHeight="1" x14ac:dyDescent="0.25">
      <c r="B7" s="13" t="s">
        <v>72</v>
      </c>
      <c r="C7" s="43">
        <v>0.40230068992180468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0.23932824963981991</v>
      </c>
    </row>
    <row r="10" spans="1:8" ht="15.75" customHeight="1" x14ac:dyDescent="0.25">
      <c r="B10" s="13" t="s">
        <v>75</v>
      </c>
      <c r="C10" s="43">
        <v>8.380375886222266E-2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9.9898883971125091E-2</v>
      </c>
      <c r="D14" s="43">
        <v>9.9898883971125091E-2</v>
      </c>
      <c r="E14" s="43">
        <v>9.9898883971125091E-2</v>
      </c>
      <c r="F14" s="43">
        <v>9.9898883971125091E-2</v>
      </c>
    </row>
    <row r="15" spans="1:8" ht="15.75" customHeight="1" x14ac:dyDescent="0.25">
      <c r="B15" s="13" t="s">
        <v>82</v>
      </c>
      <c r="C15" s="43">
        <v>0.1530584244261273</v>
      </c>
      <c r="D15" s="43">
        <v>0.1530584244261273</v>
      </c>
      <c r="E15" s="43">
        <v>0.1530584244261273</v>
      </c>
      <c r="F15" s="43">
        <v>0.1530584244261273</v>
      </c>
    </row>
    <row r="16" spans="1:8" ht="15.75" customHeight="1" x14ac:dyDescent="0.25">
      <c r="B16" s="13" t="s">
        <v>83</v>
      </c>
      <c r="C16" s="43">
        <v>2.4333016825420179E-2</v>
      </c>
      <c r="D16" s="43">
        <v>2.4333016825420179E-2</v>
      </c>
      <c r="E16" s="43">
        <v>2.4333016825420179E-2</v>
      </c>
      <c r="F16" s="43">
        <v>2.4333016825420179E-2</v>
      </c>
    </row>
    <row r="17" spans="1:8" ht="15.75" customHeight="1" x14ac:dyDescent="0.25">
      <c r="B17" s="13" t="s">
        <v>84</v>
      </c>
      <c r="C17" s="43">
        <v>0.1640592371040839</v>
      </c>
      <c r="D17" s="43">
        <v>0.1640592371040839</v>
      </c>
      <c r="E17" s="43">
        <v>0.1640592371040839</v>
      </c>
      <c r="F17" s="43">
        <v>0.1640592371040839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0.11078580141699119</v>
      </c>
      <c r="D21" s="43">
        <v>0.11078580141699119</v>
      </c>
      <c r="E21" s="43">
        <v>0.11078580141699119</v>
      </c>
      <c r="F21" s="43">
        <v>0.11078580141699119</v>
      </c>
    </row>
    <row r="22" spans="1:8" ht="15.75" customHeight="1" x14ac:dyDescent="0.25">
      <c r="B22" s="13" t="s">
        <v>89</v>
      </c>
      <c r="C22" s="43">
        <v>0.44786463625625228</v>
      </c>
      <c r="D22" s="43">
        <v>0.44786463625625228</v>
      </c>
      <c r="E22" s="43">
        <v>0.44786463625625228</v>
      </c>
      <c r="F22" s="43">
        <v>0.44786463625625228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4.7837044999999988E-2</v>
      </c>
    </row>
    <row r="27" spans="1:8" ht="15.75" customHeight="1" x14ac:dyDescent="0.25">
      <c r="B27" s="13" t="s">
        <v>92</v>
      </c>
      <c r="C27" s="43">
        <v>1.836863E-2</v>
      </c>
    </row>
    <row r="28" spans="1:8" ht="15.75" customHeight="1" x14ac:dyDescent="0.25">
      <c r="B28" s="13" t="s">
        <v>93</v>
      </c>
      <c r="C28" s="43">
        <v>0.231175139</v>
      </c>
    </row>
    <row r="29" spans="1:8" ht="15.75" customHeight="1" x14ac:dyDescent="0.25">
      <c r="B29" s="13" t="s">
        <v>94</v>
      </c>
      <c r="C29" s="43">
        <v>0.138527135</v>
      </c>
    </row>
    <row r="30" spans="1:8" ht="15.75" customHeight="1" x14ac:dyDescent="0.25">
      <c r="B30" s="13" t="s">
        <v>95</v>
      </c>
      <c r="C30" s="43">
        <v>4.9111505E-2</v>
      </c>
    </row>
    <row r="31" spans="1:8" ht="15.75" customHeight="1" x14ac:dyDescent="0.25">
      <c r="B31" s="13" t="s">
        <v>96</v>
      </c>
      <c r="C31" s="43">
        <v>6.9658183999999998E-2</v>
      </c>
    </row>
    <row r="32" spans="1:8" ht="15.75" customHeight="1" x14ac:dyDescent="0.25">
      <c r="B32" s="13" t="s">
        <v>97</v>
      </c>
      <c r="C32" s="43">
        <v>0.14941447299999999</v>
      </c>
    </row>
    <row r="33" spans="2:3" ht="15.75" customHeight="1" x14ac:dyDescent="0.25">
      <c r="B33" s="13" t="s">
        <v>98</v>
      </c>
      <c r="C33" s="43">
        <v>0.122223571</v>
      </c>
    </row>
    <row r="34" spans="2:3" ht="15.75" customHeight="1" x14ac:dyDescent="0.25">
      <c r="B34" s="13" t="s">
        <v>99</v>
      </c>
      <c r="C34" s="43">
        <v>0.173684317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0.475058054954691</v>
      </c>
      <c r="D2" s="112">
        <f>IFERROR(1-_xlfn.NORM.DIST(_xlfn.NORM.INV(SUM(D4:D5), 0, 1) + 1, 0, 1, TRUE), "")</f>
        <v>0.475058054954691</v>
      </c>
      <c r="E2" s="112">
        <f>IFERROR(1-_xlfn.NORM.DIST(_xlfn.NORM.INV(SUM(E4:E5), 0, 1) + 1, 0, 1, TRUE), "")</f>
        <v>0.43360856792538005</v>
      </c>
      <c r="F2" s="112">
        <f>IFERROR(1-_xlfn.NORM.DIST(_xlfn.NORM.INV(SUM(F4:F5), 0, 1) + 1, 0, 1, TRUE), "")</f>
        <v>0.25352656323337064</v>
      </c>
      <c r="G2" s="112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0.35067555891294439</v>
      </c>
      <c r="D3" s="112">
        <f>IFERROR(_xlfn.NORM.DIST(_xlfn.NORM.INV(SUM(D4:D5), 0, 1) + 1, 0, 1, TRUE) - SUM(D4:D5), "")</f>
        <v>0.35067555891294439</v>
      </c>
      <c r="E3" s="112">
        <f>IFERROR(_xlfn.NORM.DIST(_xlfn.NORM.INV(SUM(E4:E5), 0, 1) + 1, 0, 1, TRUE) - SUM(E4:E5), "")</f>
        <v>0.36391426034255342</v>
      </c>
      <c r="F3" s="112">
        <f>IFERROR(_xlfn.NORM.DIST(_xlfn.NORM.INV(SUM(F4:F5), 0, 1) + 1, 0, 1, TRUE) - SUM(F4:F5), "")</f>
        <v>0.3782516801061524</v>
      </c>
      <c r="G3" s="112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3">
        <v>0.10193014049492501</v>
      </c>
      <c r="D4" s="113">
        <v>0.10193014049492501</v>
      </c>
      <c r="E4" s="113">
        <v>0.12596887628672501</v>
      </c>
      <c r="F4" s="113">
        <v>0.21533782150803599</v>
      </c>
      <c r="G4" s="113">
        <v>0.23684384633384001</v>
      </c>
    </row>
    <row r="5" spans="1:15" ht="15.75" customHeight="1" x14ac:dyDescent="0.25">
      <c r="B5" s="7" t="s">
        <v>105</v>
      </c>
      <c r="C5" s="113">
        <v>7.2336245637439595E-2</v>
      </c>
      <c r="D5" s="113">
        <v>7.2336245637439595E-2</v>
      </c>
      <c r="E5" s="113">
        <v>7.6508295445341504E-2</v>
      </c>
      <c r="F5" s="113">
        <v>0.152883935152441</v>
      </c>
      <c r="G5" s="113">
        <v>0.17093407130406399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0.53956333682015789</v>
      </c>
      <c r="D8" s="112">
        <f>IFERROR(1-_xlfn.NORM.DIST(_xlfn.NORM.INV(SUM(D10:D11), 0, 1) + 1, 0, 1, TRUE), "")</f>
        <v>0.53956333682015789</v>
      </c>
      <c r="E8" s="112">
        <f>IFERROR(1-_xlfn.NORM.DIST(_xlfn.NORM.INV(SUM(E10:E11), 0, 1) + 1, 0, 1, TRUE), "")</f>
        <v>0.55371068519441824</v>
      </c>
      <c r="F8" s="112">
        <f>IFERROR(1-_xlfn.NORM.DIST(_xlfn.NORM.INV(SUM(F10:F11), 0, 1) + 1, 0, 1, TRUE), "")</f>
        <v>0.57179989067807235</v>
      </c>
      <c r="G8" s="112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0.3246253929329358</v>
      </c>
      <c r="D9" s="112">
        <f>IFERROR(_xlfn.NORM.DIST(_xlfn.NORM.INV(SUM(D10:D11), 0, 1) + 1, 0, 1, TRUE) - SUM(D10:D11), "")</f>
        <v>0.3246253929329358</v>
      </c>
      <c r="E9" s="112">
        <f>IFERROR(_xlfn.NORM.DIST(_xlfn.NORM.INV(SUM(E10:E11), 0, 1) + 1, 0, 1, TRUE) - SUM(E10:E11), "")</f>
        <v>0.31811046421017597</v>
      </c>
      <c r="F9" s="112">
        <f>IFERROR(_xlfn.NORM.DIST(_xlfn.NORM.INV(SUM(F10:F11), 0, 1) + 1, 0, 1, TRUE) - SUM(F10:F11), "")</f>
        <v>0.30939048710722616</v>
      </c>
      <c r="G9" s="112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3">
        <v>8.3412722396723607E-2</v>
      </c>
      <c r="D10" s="113">
        <v>8.3412722396723607E-2</v>
      </c>
      <c r="E10" s="113">
        <v>8.7488805103706199E-2</v>
      </c>
      <c r="F10" s="113">
        <v>8.4725683809968408E-2</v>
      </c>
      <c r="G10" s="113">
        <v>6.2665159698191295E-2</v>
      </c>
    </row>
    <row r="11" spans="1:15" ht="15.75" customHeight="1" x14ac:dyDescent="0.25">
      <c r="B11" s="7" t="s">
        <v>110</v>
      </c>
      <c r="C11" s="113">
        <v>5.2398547850182699E-2</v>
      </c>
      <c r="D11" s="113">
        <v>5.2398547850182699E-2</v>
      </c>
      <c r="E11" s="113">
        <v>4.0690045491699599E-2</v>
      </c>
      <c r="F11" s="113">
        <v>3.4083938404733102E-2</v>
      </c>
      <c r="G11" s="113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0.55150138500000001</v>
      </c>
      <c r="D14" s="115">
        <v>0.53403163124999997</v>
      </c>
      <c r="E14" s="115">
        <v>0.53403163124999997</v>
      </c>
      <c r="F14" s="115">
        <v>0.32995192879599999</v>
      </c>
      <c r="G14" s="115">
        <v>0.32995192879599999</v>
      </c>
      <c r="H14" s="116">
        <v>0.42499999999999999</v>
      </c>
      <c r="I14" s="116">
        <v>0.42499999999999999</v>
      </c>
      <c r="J14" s="116">
        <v>0.42499999999999999</v>
      </c>
      <c r="K14" s="116">
        <v>0.42499999999999999</v>
      </c>
      <c r="L14" s="116">
        <v>0.30499999999999999</v>
      </c>
      <c r="M14" s="116">
        <v>0.30499999999999999</v>
      </c>
      <c r="N14" s="116">
        <v>0.30499999999999999</v>
      </c>
      <c r="O14" s="116">
        <v>0.30499999999999999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0.31578417803715003</v>
      </c>
      <c r="D15" s="112">
        <f t="shared" si="0"/>
        <v>0.30578117173743752</v>
      </c>
      <c r="E15" s="112">
        <f t="shared" si="0"/>
        <v>0.30578117173743752</v>
      </c>
      <c r="F15" s="112">
        <f t="shared" si="0"/>
        <v>0.18892717490930164</v>
      </c>
      <c r="G15" s="112">
        <f t="shared" si="0"/>
        <v>0.18892717490930164</v>
      </c>
      <c r="H15" s="112">
        <f t="shared" si="0"/>
        <v>0.24335075</v>
      </c>
      <c r="I15" s="112">
        <f t="shared" si="0"/>
        <v>0.24335075</v>
      </c>
      <c r="J15" s="112">
        <f t="shared" si="0"/>
        <v>0.24335075</v>
      </c>
      <c r="K15" s="112">
        <f t="shared" si="0"/>
        <v>0.24335075</v>
      </c>
      <c r="L15" s="112">
        <f t="shared" si="0"/>
        <v>0.17463995000000002</v>
      </c>
      <c r="M15" s="112">
        <f t="shared" si="0"/>
        <v>0.17463995000000002</v>
      </c>
      <c r="N15" s="112">
        <f t="shared" si="0"/>
        <v>0.17463995000000002</v>
      </c>
      <c r="O15" s="112">
        <f t="shared" si="0"/>
        <v>0.17463995000000002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0.62783992564380298</v>
      </c>
      <c r="D2" s="113">
        <v>0.43262884734375001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0.14720586077719799</v>
      </c>
      <c r="D3" s="113">
        <v>0.177978600203125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0.18765317901068701</v>
      </c>
      <c r="D4" s="113">
        <v>0.32684205140624989</v>
      </c>
      <c r="E4" s="113">
        <v>0.87710333811609398</v>
      </c>
      <c r="F4" s="113">
        <v>0.70024838180918392</v>
      </c>
      <c r="G4" s="113">
        <v>0</v>
      </c>
    </row>
    <row r="5" spans="1:7" x14ac:dyDescent="0.25">
      <c r="B5" s="82" t="s">
        <v>122</v>
      </c>
      <c r="C5" s="112">
        <v>3.74988743882404E-2</v>
      </c>
      <c r="D5" s="112">
        <v>6.2550492506879399E-2</v>
      </c>
      <c r="E5" s="112">
        <f>1-SUM(E2:E4)</f>
        <v>0.12289666188390602</v>
      </c>
      <c r="F5" s="112">
        <f>1-SUM(F2:F4)</f>
        <v>0.29975161819081608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2022-03-01T00:15:41Z</dcterms:modified>
</cp:coreProperties>
</file>