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FF790B2-013E-4895-8A8B-B8FD631277FD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<sst xmlns="http://schemas.openxmlformats.org/spreadsheetml/2006/main" count="1115" uniqueCount="272">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</sst>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31597</v>
      </c>
    </row>
    <row r="8" spans="1:3" ht="15" customHeight="1" x14ac:dyDescent="0.25">
      <c r="B8" s="7" t="s">
        <v>106</v>
      </c>
      <c r="C8" s="66">
        <v>0.40299999999999997</v>
      </c>
    </row>
    <row r="9" spans="1:3" ht="15" customHeight="1" x14ac:dyDescent="0.25">
      <c r="B9" s="9" t="s">
        <v>107</v>
      </c>
      <c r="C9" s="67">
        <v>0.3</v>
      </c>
    </row>
    <row r="10" spans="1:3" ht="15" customHeight="1" x14ac:dyDescent="0.25">
      <c r="B10" s="9" t="s">
        <v>105</v>
      </c>
      <c r="C10" s="67">
        <v>0.68290496826171898</v>
      </c>
    </row>
    <row r="11" spans="1:3" ht="15" customHeight="1" x14ac:dyDescent="0.25">
      <c r="B11" s="7" t="s">
        <v>108</v>
      </c>
      <c r="C11" s="66">
        <v>0.83599999999999997</v>
      </c>
    </row>
    <row r="12" spans="1:3" ht="15" customHeight="1" x14ac:dyDescent="0.25">
      <c r="B12" s="7" t="s">
        <v>109</v>
      </c>
      <c r="C12" s="66">
        <v>0.68900000000000006</v>
      </c>
    </row>
    <row r="13" spans="1:3" ht="15" customHeight="1" x14ac:dyDescent="0.25">
      <c r="B13" s="7" t="s">
        <v>110</v>
      </c>
      <c r="C13" s="66">
        <v>0.49700000000000005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0.11550000000000001</v>
      </c>
    </row>
    <row r="24" spans="1:3" ht="15" customHeight="1" x14ac:dyDescent="0.25">
      <c r="B24" s="20" t="s">
        <v>102</v>
      </c>
      <c r="C24" s="67">
        <v>0.47460000000000002</v>
      </c>
    </row>
    <row r="25" spans="1:3" ht="15" customHeight="1" x14ac:dyDescent="0.25">
      <c r="B25" s="20" t="s">
        <v>103</v>
      </c>
      <c r="C25" s="67">
        <v>0.32340000000000002</v>
      </c>
    </row>
    <row r="26" spans="1:3" ht="15" customHeight="1" x14ac:dyDescent="0.25">
      <c r="B26" s="20" t="s">
        <v>104</v>
      </c>
      <c r="C26" s="67">
        <v>8.6500000000000007E-2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0.21600000000000003</v>
      </c>
    </row>
    <row r="30" spans="1:3" ht="14.25" customHeight="1" x14ac:dyDescent="0.25">
      <c r="B30" s="30" t="s">
        <v>76</v>
      </c>
      <c r="C30" s="69">
        <v>2.6000000000000002E-2</v>
      </c>
    </row>
    <row r="31" spans="1:3" ht="14.25" customHeight="1" x14ac:dyDescent="0.25">
      <c r="B31" s="30" t="s">
        <v>77</v>
      </c>
      <c r="C31" s="69">
        <v>7.2000000000000008E-2</v>
      </c>
    </row>
    <row r="32" spans="1:3" ht="14.25" customHeight="1" x14ac:dyDescent="0.25">
      <c r="B32" s="30" t="s">
        <v>78</v>
      </c>
      <c r="C32" s="69">
        <v>0.68599999999999994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14.4</v>
      </c>
    </row>
    <row r="38" spans="1:5" ht="15" customHeight="1" x14ac:dyDescent="0.25">
      <c r="B38" s="16" t="s">
        <v>91</v>
      </c>
      <c r="C38" s="68">
        <v>25.2</v>
      </c>
      <c r="D38" s="17"/>
      <c r="E38" s="18"/>
    </row>
    <row r="39" spans="1:5" ht="15" customHeight="1" x14ac:dyDescent="0.25">
      <c r="B39" s="16" t="s">
        <v>90</v>
      </c>
      <c r="C39" s="68">
        <v>32.4</v>
      </c>
      <c r="D39" s="17"/>
      <c r="E39" s="17"/>
    </row>
    <row r="40" spans="1:5" ht="15" customHeight="1" x14ac:dyDescent="0.25">
      <c r="B40" s="16" t="s">
        <v>171</v>
      </c>
      <c r="C40" s="68">
        <v>1.56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1.5440000000000001E-2</v>
      </c>
      <c r="D45" s="17"/>
    </row>
    <row r="46" spans="1:5" ht="15.75" customHeight="1" x14ac:dyDescent="0.25">
      <c r="B46" s="16" t="s">
        <v>11</v>
      </c>
      <c r="C46" s="67">
        <v>8.906E-2</v>
      </c>
      <c r="D46" s="17"/>
    </row>
    <row r="47" spans="1:5" ht="15.75" customHeight="1" x14ac:dyDescent="0.25">
      <c r="B47" s="16" t="s">
        <v>12</v>
      </c>
      <c r="C47" s="67">
        <v>0.13986000000000001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0.75563999999999998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2.7353866904825002</v>
      </c>
      <c r="D51" s="17"/>
    </row>
    <row r="52" spans="1:4" ht="15" customHeight="1" x14ac:dyDescent="0.25">
      <c r="B52" s="16" t="s">
        <v>125</v>
      </c>
      <c r="C52" s="65">
        <v>2.6920952467200001</v>
      </c>
    </row>
    <row r="53" spans="1:4" ht="15.75" customHeight="1" x14ac:dyDescent="0.25">
      <c r="B53" s="16" t="s">
        <v>126</v>
      </c>
      <c r="C53" s="65">
        <v>2.6920952467200001</v>
      </c>
    </row>
    <row r="54" spans="1:4" ht="15.75" customHeight="1" x14ac:dyDescent="0.25">
      <c r="B54" s="16" t="s">
        <v>127</v>
      </c>
      <c r="C54" s="65">
        <v>2.22544837423</v>
      </c>
    </row>
    <row r="55" spans="1:4" ht="15.75" customHeight="1" x14ac:dyDescent="0.25">
      <c r="B55" s="16" t="s">
        <v>128</v>
      </c>
      <c r="C55" s="65">
        <v>2.22544837423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0.47311496432385225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2.7353866904825002</v>
      </c>
      <c r="C2" s="26">
        <f>'Baseline year population inputs'!C52</f>
        <v>2.6920952467200001</v>
      </c>
      <c r="D2" s="26">
        <f>'Baseline year population inputs'!C53</f>
        <v>2.6920952467200001</v>
      </c>
      <c r="E2" s="26">
        <f>'Baseline year population inputs'!C54</f>
        <v>2.22544837423</v>
      </c>
      <c r="F2" s="26">
        <f>'Baseline year population inputs'!C55</f>
        <v>2.22544837423</v>
      </c>
    </row>
    <row r="3" spans="1:6" ht="15.75" customHeight="1" x14ac:dyDescent="0.25">
      <c r="A3" s="3" t="s">
        <v>65</v>
      </c>
      <c r="B3" s="26">
        <f>frac_mam_1month * 2.6</f>
        <v>9.2299999999999993E-2</v>
      </c>
      <c r="C3" s="26">
        <f>frac_mam_1_5months * 2.6</f>
        <v>9.2299999999999993E-2</v>
      </c>
      <c r="D3" s="26">
        <f>frac_mam_6_11months * 2.6</f>
        <v>0.28652</v>
      </c>
      <c r="E3" s="26">
        <f>frac_mam_12_23months * 2.6</f>
        <v>0.10348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6.3180000000000014E-2</v>
      </c>
      <c r="C4" s="26">
        <f>frac_sam_1_5months * 2.6</f>
        <v>6.3180000000000014E-2</v>
      </c>
      <c r="D4" s="26">
        <f>frac_sam_6_11months * 2.6</f>
        <v>1.5855892E-2</v>
      </c>
      <c r="E4" s="26">
        <f>frac_sam_12_23months * 2.6</f>
        <v>3.4580000000000007E-2</v>
      </c>
      <c r="F4" s="26">
        <f>frac_sam_24_59months * 2.6</f>
        <v>1.075828E-2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0.40299999999999997</v>
      </c>
      <c r="E2" s="93">
        <f>food_insecure</f>
        <v>0.40299999999999997</v>
      </c>
      <c r="F2" s="93">
        <f>food_insecure</f>
        <v>0.40299999999999997</v>
      </c>
      <c r="G2" s="93">
        <f>food_insecure</f>
        <v>0.40299999999999997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0.40299999999999997</v>
      </c>
      <c r="F5" s="93">
        <f>food_insecure</f>
        <v>0.40299999999999997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2.7353866904825002</v>
      </c>
      <c r="D7" s="93">
        <f>diarrhoea_1_5mo</f>
        <v>2.6920952467200001</v>
      </c>
      <c r="E7" s="93">
        <f>diarrhoea_6_11mo</f>
        <v>2.6920952467200001</v>
      </c>
      <c r="F7" s="93">
        <f>diarrhoea_12_23mo</f>
        <v>2.22544837423</v>
      </c>
      <c r="G7" s="93">
        <f>diarrhoea_24_59mo</f>
        <v>2.22544837423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0.40299999999999997</v>
      </c>
      <c r="F8" s="93">
        <f>food_insecure</f>
        <v>0.40299999999999997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2.7353866904825002</v>
      </c>
      <c r="D12" s="93">
        <f>diarrhoea_1_5mo</f>
        <v>2.6920952467200001</v>
      </c>
      <c r="E12" s="93">
        <f>diarrhoea_6_11mo</f>
        <v>2.6920952467200001</v>
      </c>
      <c r="F12" s="93">
        <f>diarrhoea_12_23mo</f>
        <v>2.22544837423</v>
      </c>
      <c r="G12" s="93">
        <f>diarrhoea_24_59mo</f>
        <v>2.22544837423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0.40299999999999997</v>
      </c>
      <c r="I15" s="93">
        <f>food_insecure</f>
        <v>0.40299999999999997</v>
      </c>
      <c r="J15" s="93">
        <f>food_insecure</f>
        <v>0.40299999999999997</v>
      </c>
      <c r="K15" s="93">
        <f>food_insecure</f>
        <v>0.40299999999999997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0.83599999999999997</v>
      </c>
      <c r="I18" s="93">
        <f>frac_PW_health_facility</f>
        <v>0.83599999999999997</v>
      </c>
      <c r="J18" s="93">
        <f>frac_PW_health_facility</f>
        <v>0.83599999999999997</v>
      </c>
      <c r="K18" s="93">
        <f>frac_PW_health_facility</f>
        <v>0.83599999999999997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</v>
      </c>
      <c r="I19" s="93">
        <f>frac_malaria_risk</f>
        <v>0.3</v>
      </c>
      <c r="J19" s="93">
        <f>frac_malaria_risk</f>
        <v>0.3</v>
      </c>
      <c r="K19" s="93">
        <f>frac_malaria_risk</f>
        <v>0.3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0.49700000000000005</v>
      </c>
      <c r="M24" s="93">
        <f>famplan_unmet_need</f>
        <v>0.49700000000000005</v>
      </c>
      <c r="N24" s="93">
        <f>famplan_unmet_need</f>
        <v>0.49700000000000005</v>
      </c>
      <c r="O24" s="93">
        <f>famplan_unmet_need</f>
        <v>0.49700000000000005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0.18221231808776839</v>
      </c>
      <c r="M25" s="93">
        <f>(1-food_insecure)*(0.49)+food_insecure*(0.7)</f>
        <v>0.57462999999999997</v>
      </c>
      <c r="N25" s="93">
        <f>(1-food_insecure)*(0.49)+food_insecure*(0.7)</f>
        <v>0.57462999999999997</v>
      </c>
      <c r="O25" s="93">
        <f>(1-food_insecure)*(0.49)+food_insecure*(0.7)</f>
        <v>0.57462999999999997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7.8090993466186448E-2</v>
      </c>
      <c r="M26" s="93">
        <f>(1-food_insecure)*(0.21)+food_insecure*(0.3)</f>
        <v>0.24626999999999996</v>
      </c>
      <c r="N26" s="93">
        <f>(1-food_insecure)*(0.21)+food_insecure*(0.3)</f>
        <v>0.24626999999999996</v>
      </c>
      <c r="O26" s="93">
        <f>(1-food_insecure)*(0.21)+food_insecure*(0.3)</f>
        <v>0.24626999999999996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5.6791720184326128E-2</v>
      </c>
      <c r="M27" s="93">
        <f>(1-food_insecure)*(0.3)</f>
        <v>0.17909999999999998</v>
      </c>
      <c r="N27" s="93">
        <f>(1-food_insecure)*(0.3)</f>
        <v>0.17909999999999998</v>
      </c>
      <c r="O27" s="93">
        <f>(1-food_insecure)*(0.3)</f>
        <v>0.17909999999999998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0.68290496826171898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</v>
      </c>
      <c r="D34" s="93">
        <f t="shared" si="3"/>
        <v>0.3</v>
      </c>
      <c r="E34" s="93">
        <f t="shared" si="3"/>
        <v>0.3</v>
      </c>
      <c r="F34" s="93">
        <f t="shared" si="3"/>
        <v>0.3</v>
      </c>
      <c r="G34" s="93">
        <f t="shared" si="3"/>
        <v>0.3</v>
      </c>
      <c r="H34" s="93">
        <f t="shared" si="3"/>
        <v>0.3</v>
      </c>
      <c r="I34" s="93">
        <f t="shared" si="3"/>
        <v>0.3</v>
      </c>
      <c r="J34" s="93">
        <f t="shared" si="3"/>
        <v>0.3</v>
      </c>
      <c r="K34" s="93">
        <f t="shared" si="3"/>
        <v>0.3</v>
      </c>
      <c r="L34" s="93">
        <f t="shared" si="3"/>
        <v>0.3</v>
      </c>
      <c r="M34" s="93">
        <f t="shared" si="3"/>
        <v>0.3</v>
      </c>
      <c r="N34" s="93">
        <f t="shared" si="3"/>
        <v>0.3</v>
      </c>
      <c r="O34" s="93">
        <f t="shared" si="3"/>
        <v>0.3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6941</v>
      </c>
      <c r="C2" s="75">
        <v>12000</v>
      </c>
      <c r="D2" s="75">
        <v>17800</v>
      </c>
      <c r="E2" s="75">
        <v>1112000</v>
      </c>
      <c r="F2" s="75">
        <v>757000</v>
      </c>
      <c r="G2" s="22">
        <f t="shared" ref="G2:G40" si="0">C2+D2+E2+F2</f>
        <v>1898800</v>
      </c>
      <c r="H2" s="22">
        <f t="shared" ref="H2:H40" si="1">(B2 + stillbirth*B2/(1000-stillbirth))/(1-abortion)</f>
        <v>8110.3597840197526</v>
      </c>
      <c r="I2" s="22">
        <f>G2-H2</f>
        <v>1890689.6402159804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7058</v>
      </c>
      <c r="C3" s="75">
        <v>13000</v>
      </c>
      <c r="D3" s="75">
        <v>18100</v>
      </c>
      <c r="E3" s="75">
        <v>1143000</v>
      </c>
      <c r="F3" s="75">
        <v>788000</v>
      </c>
      <c r="G3" s="22">
        <f t="shared" si="0"/>
        <v>1962100</v>
      </c>
      <c r="H3" s="22">
        <f t="shared" si="1"/>
        <v>8247.0709343915005</v>
      </c>
      <c r="I3" s="22">
        <f t="shared" ref="I3:I15" si="3">G3-H3</f>
        <v>1953852.9290656084</v>
      </c>
    </row>
    <row r="4" spans="1:9" ht="15.75" customHeight="1" x14ac:dyDescent="0.25">
      <c r="A4" s="92">
        <f t="shared" si="2"/>
        <v>2022</v>
      </c>
      <c r="B4" s="74">
        <v>7143</v>
      </c>
      <c r="C4" s="75">
        <v>13000</v>
      </c>
      <c r="D4" s="75">
        <v>19300</v>
      </c>
      <c r="E4" s="75">
        <v>1171000</v>
      </c>
      <c r="F4" s="75">
        <v>820000</v>
      </c>
      <c r="G4" s="22">
        <f t="shared" si="0"/>
        <v>2023300</v>
      </c>
      <c r="H4" s="22">
        <f t="shared" si="1"/>
        <v>8346.3910009008905</v>
      </c>
      <c r="I4" s="22">
        <f t="shared" si="3"/>
        <v>2014953.6089990991</v>
      </c>
    </row>
    <row r="5" spans="1:9" ht="15.75" customHeight="1" x14ac:dyDescent="0.25">
      <c r="A5" s="92" t="str">
        <f t="shared" si="2"/>
        <v/>
      </c>
      <c r="B5" s="74">
        <v>7238.8639999999996</v>
      </c>
      <c r="C5" s="75">
        <v>13000</v>
      </c>
      <c r="D5" s="75">
        <v>19600</v>
      </c>
      <c r="E5" s="75">
        <v>1200000</v>
      </c>
      <c r="F5" s="75">
        <v>853000</v>
      </c>
      <c r="G5" s="22">
        <f t="shared" si="0"/>
        <v>2085600</v>
      </c>
      <c r="H5" s="22">
        <f t="shared" si="1"/>
        <v>8458.4053403815524</v>
      </c>
      <c r="I5" s="22">
        <f t="shared" si="3"/>
        <v>2077141.5946596183</v>
      </c>
    </row>
    <row r="6" spans="1:9" ht="15.75" customHeight="1" x14ac:dyDescent="0.25">
      <c r="A6" s="92" t="str">
        <f t="shared" si="2"/>
        <v/>
      </c>
      <c r="B6" s="74">
        <v>7322.1150000000007</v>
      </c>
      <c r="C6" s="75">
        <v>13000</v>
      </c>
      <c r="D6" s="75">
        <v>19900</v>
      </c>
      <c r="E6" s="75">
        <v>1227000</v>
      </c>
      <c r="F6" s="75">
        <v>886000</v>
      </c>
      <c r="G6" s="22">
        <f t="shared" si="0"/>
        <v>2145900</v>
      </c>
      <c r="H6" s="22">
        <f t="shared" si="1"/>
        <v>8555.6817504635928</v>
      </c>
      <c r="I6" s="22">
        <f t="shared" si="3"/>
        <v>2137344.3182495362</v>
      </c>
    </row>
    <row r="7" spans="1:9" ht="15.75" customHeight="1" x14ac:dyDescent="0.25">
      <c r="A7" s="92" t="str">
        <f t="shared" si="2"/>
        <v/>
      </c>
      <c r="B7" s="74">
        <v>7402.2960000000003</v>
      </c>
      <c r="C7" s="75">
        <v>14000</v>
      </c>
      <c r="D7" s="75">
        <v>21200</v>
      </c>
      <c r="E7" s="75">
        <v>1256000</v>
      </c>
      <c r="F7" s="75">
        <v>918000</v>
      </c>
      <c r="G7" s="22">
        <f t="shared" si="0"/>
        <v>2209200</v>
      </c>
      <c r="H7" s="22">
        <f t="shared" si="1"/>
        <v>8649.3709534375848</v>
      </c>
      <c r="I7" s="22">
        <f t="shared" si="3"/>
        <v>2200550.6290465626</v>
      </c>
    </row>
    <row r="8" spans="1:9" ht="15.75" customHeight="1" x14ac:dyDescent="0.25">
      <c r="A8" s="92" t="str">
        <f t="shared" si="2"/>
        <v/>
      </c>
      <c r="B8" s="74">
        <v>7485.6314000000002</v>
      </c>
      <c r="C8" s="75">
        <v>14000</v>
      </c>
      <c r="D8" s="75">
        <v>21600</v>
      </c>
      <c r="E8" s="75">
        <v>1284000</v>
      </c>
      <c r="F8" s="75">
        <v>951000</v>
      </c>
      <c r="G8" s="22">
        <f t="shared" si="0"/>
        <v>2270600</v>
      </c>
      <c r="H8" s="22">
        <f t="shared" si="1"/>
        <v>8746.7459825033093</v>
      </c>
      <c r="I8" s="22">
        <f t="shared" si="3"/>
        <v>2261853.2540174965</v>
      </c>
    </row>
    <row r="9" spans="1:9" ht="15.75" customHeight="1" x14ac:dyDescent="0.25">
      <c r="A9" s="92" t="str">
        <f t="shared" si="2"/>
        <v/>
      </c>
      <c r="B9" s="74">
        <v>7596.1732000000002</v>
      </c>
      <c r="C9" s="75">
        <v>14000</v>
      </c>
      <c r="D9" s="75">
        <v>22000</v>
      </c>
      <c r="E9" s="75">
        <v>1313000</v>
      </c>
      <c r="F9" s="75">
        <v>983000</v>
      </c>
      <c r="G9" s="22">
        <f t="shared" si="0"/>
        <v>2332000</v>
      </c>
      <c r="H9" s="22">
        <f t="shared" si="1"/>
        <v>8875.9109110688132</v>
      </c>
      <c r="I9" s="22">
        <f t="shared" si="3"/>
        <v>2323124.0890889312</v>
      </c>
    </row>
    <row r="10" spans="1:9" ht="15.75" customHeight="1" x14ac:dyDescent="0.25">
      <c r="A10" s="92" t="str">
        <f t="shared" si="2"/>
        <v/>
      </c>
      <c r="B10" s="74">
        <v>7673.5907999999999</v>
      </c>
      <c r="C10" s="75">
        <v>14000</v>
      </c>
      <c r="D10" s="75">
        <v>23000</v>
      </c>
      <c r="E10" s="75">
        <v>1343000</v>
      </c>
      <c r="F10" s="75">
        <v>1015000</v>
      </c>
      <c r="G10" s="22">
        <f t="shared" si="0"/>
        <v>2395000</v>
      </c>
      <c r="H10" s="22">
        <f t="shared" si="1"/>
        <v>8966.3711602570165</v>
      </c>
      <c r="I10" s="22">
        <f t="shared" si="3"/>
        <v>2386033.6288397429</v>
      </c>
    </row>
    <row r="11" spans="1:9" ht="15.75" customHeight="1" x14ac:dyDescent="0.25">
      <c r="A11" s="92" t="str">
        <f t="shared" si="2"/>
        <v/>
      </c>
      <c r="B11" s="74">
        <v>7748.1903999999995</v>
      </c>
      <c r="C11" s="75">
        <v>14000</v>
      </c>
      <c r="D11" s="75">
        <v>24000</v>
      </c>
      <c r="E11" s="75">
        <v>1375000</v>
      </c>
      <c r="F11" s="75">
        <v>1046000</v>
      </c>
      <c r="G11" s="22">
        <f t="shared" si="0"/>
        <v>2459000</v>
      </c>
      <c r="H11" s="22">
        <f t="shared" si="1"/>
        <v>9053.5386571225918</v>
      </c>
      <c r="I11" s="22">
        <f t="shared" si="3"/>
        <v>2449946.4613428772</v>
      </c>
    </row>
    <row r="12" spans="1:9" ht="15.75" customHeight="1" x14ac:dyDescent="0.25">
      <c r="A12" s="92" t="str">
        <f t="shared" si="2"/>
        <v/>
      </c>
      <c r="B12" s="74">
        <v>7819.9719999999998</v>
      </c>
      <c r="C12" s="75">
        <v>15000</v>
      </c>
      <c r="D12" s="75">
        <v>24000</v>
      </c>
      <c r="E12" s="75">
        <v>1406000</v>
      </c>
      <c r="F12" s="75">
        <v>1077000</v>
      </c>
      <c r="G12" s="22">
        <f t="shared" si="0"/>
        <v>2522000</v>
      </c>
      <c r="H12" s="22">
        <f t="shared" si="1"/>
        <v>9137.4134016655389</v>
      </c>
      <c r="I12" s="22">
        <f t="shared" si="3"/>
        <v>2512862.5865983344</v>
      </c>
    </row>
    <row r="13" spans="1:9" ht="15.75" customHeight="1" x14ac:dyDescent="0.25">
      <c r="A13" s="92" t="str">
        <f t="shared" si="2"/>
        <v/>
      </c>
      <c r="B13" s="74">
        <v>12000</v>
      </c>
      <c r="C13" s="75">
        <v>17300</v>
      </c>
      <c r="D13" s="75">
        <v>1083000</v>
      </c>
      <c r="E13" s="75">
        <v>727000</v>
      </c>
      <c r="F13" s="75">
        <v>2.2768044000000001E-2</v>
      </c>
      <c r="G13" s="22">
        <f t="shared" si="0"/>
        <v>1827300.0227680439</v>
      </c>
      <c r="H13" s="22">
        <f t="shared" si="1"/>
        <v>14021.65644838453</v>
      </c>
      <c r="I13" s="22">
        <f t="shared" si="3"/>
        <v>1813278.3663196594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2.2768044000000001E-2</v>
      </c>
    </row>
    <row r="4" spans="1:8" ht="15.75" customHeight="1" x14ac:dyDescent="0.25">
      <c r="B4" s="24" t="s">
        <v>7</v>
      </c>
      <c r="C4" s="76">
        <v>0.26062600565068711</v>
      </c>
    </row>
    <row r="5" spans="1:8" ht="15.75" customHeight="1" x14ac:dyDescent="0.25">
      <c r="B5" s="24" t="s">
        <v>8</v>
      </c>
      <c r="C5" s="76">
        <v>0.11356435898079638</v>
      </c>
    </row>
    <row r="6" spans="1:8" ht="15.75" customHeight="1" x14ac:dyDescent="0.25">
      <c r="B6" s="24" t="s">
        <v>10</v>
      </c>
      <c r="C6" s="76">
        <v>0.14300534949661031</v>
      </c>
    </row>
    <row r="7" spans="1:8" ht="15.75" customHeight="1" x14ac:dyDescent="0.25">
      <c r="B7" s="24" t="s">
        <v>13</v>
      </c>
      <c r="C7" s="76">
        <v>0.15356794919526201</v>
      </c>
    </row>
    <row r="8" spans="1:8" ht="15.75" customHeight="1" x14ac:dyDescent="0.25">
      <c r="B8" s="24" t="s">
        <v>14</v>
      </c>
      <c r="C8" s="76">
        <v>1.060774443247773E-2</v>
      </c>
    </row>
    <row r="9" spans="1:8" ht="15.75" customHeight="1" x14ac:dyDescent="0.25">
      <c r="B9" s="24" t="s">
        <v>27</v>
      </c>
      <c r="C9" s="76">
        <v>0.12356883440320587</v>
      </c>
    </row>
    <row r="10" spans="1:8" ht="15.75" customHeight="1" x14ac:dyDescent="0.25">
      <c r="B10" s="24" t="s">
        <v>15</v>
      </c>
      <c r="C10" s="76">
        <v>0.17229171384096065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9.4902690013791396E-2</v>
      </c>
      <c r="D14" s="76">
        <v>9.4902690013791396E-2</v>
      </c>
      <c r="E14" s="76">
        <v>6.5883746598516896E-2</v>
      </c>
      <c r="F14" s="76">
        <v>6.5883746598516896E-2</v>
      </c>
    </row>
    <row r="15" spans="1:8" ht="15.75" customHeight="1" x14ac:dyDescent="0.25">
      <c r="B15" s="24" t="s">
        <v>16</v>
      </c>
      <c r="C15" s="76">
        <v>0.20822006547444299</v>
      </c>
      <c r="D15" s="76">
        <v>0.20822006547444299</v>
      </c>
      <c r="E15" s="76">
        <v>9.2566396696568895E-2</v>
      </c>
      <c r="F15" s="76">
        <v>9.2566396696568895E-2</v>
      </c>
    </row>
    <row r="16" spans="1:8" ht="15.75" customHeight="1" x14ac:dyDescent="0.25">
      <c r="B16" s="24" t="s">
        <v>17</v>
      </c>
      <c r="C16" s="76">
        <v>2.10313459523741E-2</v>
      </c>
      <c r="D16" s="76">
        <v>2.10313459523741E-2</v>
      </c>
      <c r="E16" s="76">
        <v>9.7234716652015198E-3</v>
      </c>
      <c r="F16" s="76">
        <v>9.7234716652015198E-3</v>
      </c>
    </row>
    <row r="17" spans="1:8" ht="15.75" customHeight="1" x14ac:dyDescent="0.25">
      <c r="B17" s="24" t="s">
        <v>18</v>
      </c>
      <c r="C17" s="76">
        <v>3.12134360258896E-3</v>
      </c>
      <c r="D17" s="76">
        <v>3.12134360258896E-3</v>
      </c>
      <c r="E17" s="76">
        <v>1.32355557887021E-2</v>
      </c>
      <c r="F17" s="76">
        <v>1.32355557887021E-2</v>
      </c>
    </row>
    <row r="18" spans="1:8" ht="15.75" customHeight="1" x14ac:dyDescent="0.25">
      <c r="B18" s="24" t="s">
        <v>19</v>
      </c>
      <c r="C18" s="76">
        <v>4.7150602873800599E-3</v>
      </c>
      <c r="D18" s="76">
        <v>4.7150602873800599E-3</v>
      </c>
      <c r="E18" s="76">
        <v>2.70467570402735E-3</v>
      </c>
      <c r="F18" s="76">
        <v>2.70467570402735E-3</v>
      </c>
    </row>
    <row r="19" spans="1:8" ht="15.75" customHeight="1" x14ac:dyDescent="0.25">
      <c r="B19" s="24" t="s">
        <v>20</v>
      </c>
      <c r="C19" s="76">
        <v>3.2142558752274501E-2</v>
      </c>
      <c r="D19" s="76">
        <v>3.2142558752274501E-2</v>
      </c>
      <c r="E19" s="76">
        <v>5.60726435960874E-2</v>
      </c>
      <c r="F19" s="76">
        <v>5.60726435960874E-2</v>
      </c>
    </row>
    <row r="20" spans="1:8" ht="15.75" customHeight="1" x14ac:dyDescent="0.25">
      <c r="B20" s="24" t="s">
        <v>21</v>
      </c>
      <c r="C20" s="76">
        <v>3.3008610448174499E-5</v>
      </c>
      <c r="D20" s="76">
        <v>3.3008610448174499E-5</v>
      </c>
      <c r="E20" s="76">
        <v>2.5262673817956298E-4</v>
      </c>
      <c r="F20" s="76">
        <v>2.5262673817956298E-4</v>
      </c>
    </row>
    <row r="21" spans="1:8" ht="15.75" customHeight="1" x14ac:dyDescent="0.25">
      <c r="B21" s="24" t="s">
        <v>22</v>
      </c>
      <c r="C21" s="76">
        <v>6.6348140129213903E-2</v>
      </c>
      <c r="D21" s="76">
        <v>6.6348140129213903E-2</v>
      </c>
      <c r="E21" s="76">
        <v>0.12397713881736599</v>
      </c>
      <c r="F21" s="76">
        <v>0.12397713881736599</v>
      </c>
    </row>
    <row r="22" spans="1:8" ht="15.75" customHeight="1" x14ac:dyDescent="0.25">
      <c r="B22" s="24" t="s">
        <v>23</v>
      </c>
      <c r="C22" s="76">
        <v>0.56948578717748588</v>
      </c>
      <c r="D22" s="76">
        <v>0.56948578717748588</v>
      </c>
      <c r="E22" s="76">
        <v>0.63558374439535026</v>
      </c>
      <c r="F22" s="76">
        <v>0.63558374439535026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8.8399999999999992E-2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</v>
      </c>
    </row>
    <row r="29" spans="1:8" ht="15.75" customHeight="1" x14ac:dyDescent="0.25">
      <c r="B29" s="24" t="s">
        <v>41</v>
      </c>
      <c r="C29" s="76">
        <v>0.16980000000000001</v>
      </c>
    </row>
    <row r="30" spans="1:8" ht="15.75" customHeight="1" x14ac:dyDescent="0.25">
      <c r="B30" s="24" t="s">
        <v>42</v>
      </c>
      <c r="C30" s="76">
        <v>0.1057</v>
      </c>
    </row>
    <row r="31" spans="1:8" ht="15.75" customHeight="1" x14ac:dyDescent="0.25">
      <c r="B31" s="24" t="s">
        <v>43</v>
      </c>
      <c r="C31" s="76">
        <v>0.1114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8.3499999999999991E-2</v>
      </c>
    </row>
    <row r="34" spans="2:3" ht="15.75" customHeight="1" x14ac:dyDescent="0.25">
      <c r="B34" s="24" t="s">
        <v>46</v>
      </c>
      <c r="C34" s="76">
        <v>0.25919999999776483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0.73633604761020877</v>
      </c>
      <c r="D2" s="77">
        <v>0.72739999999999994</v>
      </c>
      <c r="E2" s="77">
        <v>0.5917</v>
      </c>
      <c r="F2" s="77">
        <v>0.49780000000000002</v>
      </c>
      <c r="G2" s="77">
        <v>0.49930000000000002</v>
      </c>
    </row>
    <row r="3" spans="1:15" ht="15.75" customHeight="1" x14ac:dyDescent="0.25">
      <c r="A3" s="5"/>
      <c r="B3" s="11" t="s">
        <v>118</v>
      </c>
      <c r="C3" s="77">
        <v>0.1341</v>
      </c>
      <c r="D3" s="77">
        <v>0.13400000000000001</v>
      </c>
      <c r="E3" s="77">
        <v>0.26039999999999996</v>
      </c>
      <c r="F3" s="77">
        <v>0.30170000000000002</v>
      </c>
      <c r="G3" s="77">
        <v>0.3251</v>
      </c>
    </row>
    <row r="4" spans="1:15" ht="15.75" customHeight="1" x14ac:dyDescent="0.25">
      <c r="A4" s="5"/>
      <c r="B4" s="11" t="s">
        <v>116</v>
      </c>
      <c r="C4" s="78">
        <v>0.1166</v>
      </c>
      <c r="D4" s="78">
        <v>0.11689999999999999</v>
      </c>
      <c r="E4" s="78">
        <v>0.13140000000000002</v>
      </c>
      <c r="F4" s="78">
        <v>0.12770000000000001</v>
      </c>
      <c r="G4" s="78">
        <v>0.13019999999999998</v>
      </c>
    </row>
    <row r="5" spans="1:15" ht="15.75" customHeight="1" x14ac:dyDescent="0.25">
      <c r="A5" s="5"/>
      <c r="B5" s="11" t="s">
        <v>119</v>
      </c>
      <c r="C5" s="78">
        <v>2.1700000000000001E-2</v>
      </c>
      <c r="D5" s="78">
        <v>2.1700000000000001E-2</v>
      </c>
      <c r="E5" s="78">
        <v>1.6500000000000001E-2</v>
      </c>
      <c r="F5" s="78">
        <v>7.2900000000000006E-2</v>
      </c>
      <c r="G5" s="78">
        <v>4.53E-2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0.84510000000000007</v>
      </c>
      <c r="D8" s="77">
        <v>0.84510000000000007</v>
      </c>
      <c r="E8" s="77">
        <v>0.65579999999999994</v>
      </c>
      <c r="F8" s="77">
        <v>0.78709999999999991</v>
      </c>
      <c r="G8" s="77">
        <v>0.85430000000000006</v>
      </c>
    </row>
    <row r="9" spans="1:15" ht="15.75" customHeight="1" x14ac:dyDescent="0.25">
      <c r="B9" s="7" t="s">
        <v>121</v>
      </c>
      <c r="C9" s="77">
        <v>9.5100000000000004E-2</v>
      </c>
      <c r="D9" s="77">
        <v>9.5100000000000004E-2</v>
      </c>
      <c r="E9" s="77">
        <v>0.22789999999999999</v>
      </c>
      <c r="F9" s="77">
        <v>0.1598</v>
      </c>
      <c r="G9" s="77">
        <v>0.12230000000000001</v>
      </c>
    </row>
    <row r="10" spans="1:15" ht="15.75" customHeight="1" x14ac:dyDescent="0.25">
      <c r="B10" s="7" t="s">
        <v>122</v>
      </c>
      <c r="C10" s="78">
        <v>3.5499999999999997E-2</v>
      </c>
      <c r="D10" s="78">
        <v>3.5499999999999997E-2</v>
      </c>
      <c r="E10" s="78">
        <v>0.11019999999999999</v>
      </c>
      <c r="F10" s="78">
        <v>3.9800000000000002E-2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2.4300000000000002E-2</v>
      </c>
      <c r="D11" s="78">
        <v>2.4300000000000002E-2</v>
      </c>
      <c r="E11" s="78">
        <v>6.0984200000000002E-3</v>
      </c>
      <c r="F11" s="78">
        <v>1.3300000000000001E-2</v>
      </c>
      <c r="G11" s="78">
        <v>4.1377999999999996E-3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0.73811573149999998</v>
      </c>
      <c r="D14" s="79">
        <v>0.73101439726399997</v>
      </c>
      <c r="E14" s="79">
        <v>0.73101439726399997</v>
      </c>
      <c r="F14" s="79">
        <v>0.46123497697700006</v>
      </c>
      <c r="G14" s="79">
        <v>0.46123497697700006</v>
      </c>
      <c r="H14" s="80">
        <v>0.58654000000000006</v>
      </c>
      <c r="I14" s="80">
        <v>0.58654000000000006</v>
      </c>
      <c r="J14" s="80">
        <v>0.58654000000000006</v>
      </c>
      <c r="K14" s="80">
        <v>0.58654000000000006</v>
      </c>
      <c r="L14" s="80">
        <v>0.47051000000000004</v>
      </c>
      <c r="M14" s="80">
        <v>0.47051000000000004</v>
      </c>
      <c r="N14" s="80">
        <v>0.47051000000000004</v>
      </c>
      <c r="O14" s="80">
        <v>0.47051000000000004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0.34921359797549661</v>
      </c>
      <c r="D15" s="77">
        <f t="shared" si="0"/>
        <v>0.34585385048177969</v>
      </c>
      <c r="E15" s="77">
        <f t="shared" si="0"/>
        <v>0.34585385048177969</v>
      </c>
      <c r="F15" s="77">
        <f t="shared" si="0"/>
        <v>0.21821716967738619</v>
      </c>
      <c r="G15" s="77">
        <f t="shared" si="0"/>
        <v>0.21821716967738619</v>
      </c>
      <c r="H15" s="77">
        <f t="shared" si="0"/>
        <v>0.27750085117451234</v>
      </c>
      <c r="I15" s="77">
        <f t="shared" si="0"/>
        <v>0.27750085117451234</v>
      </c>
      <c r="J15" s="77">
        <f t="shared" si="0"/>
        <v>0.27750085117451234</v>
      </c>
      <c r="K15" s="77">
        <f t="shared" si="0"/>
        <v>0.27750085117451234</v>
      </c>
      <c r="L15" s="77">
        <f t="shared" si="0"/>
        <v>0.22260532186401574</v>
      </c>
      <c r="M15" s="77">
        <f t="shared" si="0"/>
        <v>0.22260532186401574</v>
      </c>
      <c r="N15" s="77">
        <f t="shared" si="0"/>
        <v>0.22260532186401574</v>
      </c>
      <c r="O15" s="77">
        <f t="shared" si="0"/>
        <v>0.22260532186401574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0.94550000000000001</v>
      </c>
      <c r="D2" s="78">
        <v>0.68169999999999997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2.0400000000000001E-2</v>
      </c>
      <c r="D3" s="78">
        <v>0.13720000000000002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3.4099999999999998E-2</v>
      </c>
      <c r="D4" s="78">
        <v>0.1648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1.6299999999999981E-2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0.17369999999999999</v>
      </c>
      <c r="D2" s="28">
        <v>0.17550000000000002</v>
      </c>
      <c r="E2" s="28">
        <v>0.17550000000000002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4.290178E-2</v>
      </c>
      <c r="D4" s="28">
        <v>4.267514E-2</v>
      </c>
      <c r="E4" s="28">
        <v>4.267514E-2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0.73101439726399997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0.58654000000000006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0.47051000000000004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0.68169999999999997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45.09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181.76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1.33</v>
      </c>
      <c r="E13" s="86" t="s">
        <v>201</v>
      </c>
    </row>
    <row r="14" spans="1:5" ht="15.75" customHeight="1" x14ac:dyDescent="0.25">
      <c r="A14" s="11" t="s">
        <v>189</v>
      </c>
      <c r="B14" s="85">
        <v>0.39100000000000001</v>
      </c>
      <c r="C14" s="85">
        <v>0.95</v>
      </c>
      <c r="D14" s="86">
        <v>15.19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15.19</v>
      </c>
      <c r="E15" s="86" t="s">
        <v>201</v>
      </c>
    </row>
    <row r="16" spans="1:5" ht="15.75" customHeight="1" x14ac:dyDescent="0.25">
      <c r="A16" s="53" t="s">
        <v>57</v>
      </c>
      <c r="B16" s="85">
        <v>0.56899999999999995</v>
      </c>
      <c r="C16" s="85">
        <v>0.95</v>
      </c>
      <c r="D16" s="86">
        <v>0.41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0.55700000000000005</v>
      </c>
      <c r="C18" s="85">
        <v>0.95</v>
      </c>
      <c r="D18" s="86">
        <v>4.2699999999999996</v>
      </c>
      <c r="E18" s="86" t="s">
        <v>201</v>
      </c>
    </row>
    <row r="19" spans="1:5" ht="15.75" customHeight="1" x14ac:dyDescent="0.25">
      <c r="A19" s="53" t="s">
        <v>174</v>
      </c>
      <c r="B19" s="85">
        <v>0.36599999999999999</v>
      </c>
      <c r="C19" s="85">
        <f>(1-food_insecure)*0.95</f>
        <v>0.56714999999999993</v>
      </c>
      <c r="D19" s="86">
        <v>4.2699999999999996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9.39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25.98</v>
      </c>
      <c r="E22" s="86" t="s">
        <v>201</v>
      </c>
    </row>
    <row r="23" spans="1:5" ht="15.75" customHeight="1" x14ac:dyDescent="0.25">
      <c r="A23" s="53" t="s">
        <v>34</v>
      </c>
      <c r="B23" s="85">
        <v>0.96700000000000008</v>
      </c>
      <c r="C23" s="85">
        <v>0.95</v>
      </c>
      <c r="D23" s="86">
        <v>5.03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21.94</v>
      </c>
      <c r="E24" s="86" t="s">
        <v>201</v>
      </c>
    </row>
    <row r="25" spans="1:5" ht="15.75" customHeight="1" x14ac:dyDescent="0.25">
      <c r="A25" s="53" t="s">
        <v>87</v>
      </c>
      <c r="B25" s="85">
        <v>0.39799999999999996</v>
      </c>
      <c r="C25" s="85">
        <v>0.95</v>
      </c>
      <c r="D25" s="86">
        <v>21.86</v>
      </c>
      <c r="E25" s="86" t="s">
        <v>201</v>
      </c>
    </row>
    <row r="26" spans="1:5" ht="15.75" customHeight="1" x14ac:dyDescent="0.25">
      <c r="A26" s="53" t="s">
        <v>137</v>
      </c>
      <c r="B26" s="85">
        <v>0.53500000000000003</v>
      </c>
      <c r="C26" s="85">
        <v>0.95</v>
      </c>
      <c r="D26" s="86">
        <v>5.26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21.94</v>
      </c>
      <c r="E27" s="86" t="s">
        <v>201</v>
      </c>
    </row>
    <row r="28" spans="1:5" ht="15.75" customHeight="1" x14ac:dyDescent="0.25">
      <c r="A28" s="53" t="s">
        <v>84</v>
      </c>
      <c r="B28" s="85">
        <v>0.49099999999999999</v>
      </c>
      <c r="C28" s="85">
        <v>0.95</v>
      </c>
      <c r="D28" s="86">
        <v>0.77</v>
      </c>
      <c r="E28" s="86" t="s">
        <v>201</v>
      </c>
    </row>
    <row r="29" spans="1:5" ht="15.75" customHeight="1" x14ac:dyDescent="0.25">
      <c r="A29" s="53" t="s">
        <v>58</v>
      </c>
      <c r="B29" s="85">
        <v>0.36599999999999999</v>
      </c>
      <c r="C29" s="85">
        <v>0.95</v>
      </c>
      <c r="D29" s="86">
        <v>82.98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191.38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202.86</v>
      </c>
      <c r="E31" s="86" t="s">
        <v>201</v>
      </c>
    </row>
    <row r="32" spans="1:5" ht="15.75" customHeight="1" x14ac:dyDescent="0.25">
      <c r="A32" s="53" t="s">
        <v>28</v>
      </c>
      <c r="B32" s="85">
        <v>0.17800000000000002</v>
      </c>
      <c r="C32" s="85">
        <v>0.95</v>
      </c>
      <c r="D32" s="86">
        <v>0.84</v>
      </c>
      <c r="E32" s="86" t="s">
        <v>201</v>
      </c>
    </row>
    <row r="33" spans="1:6" ht="15.75" customHeight="1" x14ac:dyDescent="0.25">
      <c r="A33" s="53" t="s">
        <v>83</v>
      </c>
      <c r="B33" s="85">
        <v>0.40600000000000003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0.28899999999999998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0.84299999999999997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2020-09-04T23:58:54Z</dcterms:modified>
</cp:coreProperties>
</file>